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5" yWindow="-105" windowWidth="19410" windowHeight="1041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6" l="1"/>
  <c r="D30" i="6"/>
  <c r="D49" i="6"/>
  <c r="D38" i="6"/>
  <c r="D37" i="6"/>
  <c r="D36" i="6"/>
  <c r="D35" i="6"/>
  <c r="D34" i="6"/>
  <c r="D33" i="6"/>
  <c r="D32" i="6"/>
  <c r="D31" i="6"/>
  <c r="D29" i="6"/>
  <c r="D26" i="6"/>
  <c r="D25" i="6"/>
  <c r="D24" i="6"/>
  <c r="D23" i="6"/>
  <c r="D22" i="6"/>
  <c r="D21" i="6"/>
  <c r="D20" i="6"/>
  <c r="D19" i="6"/>
  <c r="D15" i="6"/>
  <c r="B9" i="1" l="1"/>
  <c r="E68" i="1" l="1"/>
  <c r="F49" i="6" l="1"/>
  <c r="F10" i="9" l="1"/>
  <c r="D10" i="9"/>
  <c r="G10" i="9" s="1"/>
  <c r="F18" i="8"/>
  <c r="D18" i="8"/>
  <c r="G18" i="8" s="1"/>
  <c r="F10" i="7"/>
  <c r="D10" i="7"/>
  <c r="G10" i="7" s="1"/>
  <c r="F20" i="6"/>
  <c r="F21" i="6"/>
  <c r="F22" i="6"/>
  <c r="F23" i="6"/>
  <c r="F25" i="6"/>
  <c r="F26" i="6"/>
  <c r="F27" i="6"/>
  <c r="D14" i="6"/>
  <c r="D11" i="6"/>
  <c r="D13" i="6"/>
  <c r="D39" i="5" l="1"/>
  <c r="F10" i="6" l="1"/>
  <c r="E10" i="6"/>
  <c r="G138" i="6"/>
  <c r="G139" i="6"/>
  <c r="G140" i="6"/>
  <c r="G141" i="6"/>
  <c r="G142" i="6"/>
  <c r="G144" i="6"/>
  <c r="G145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U19" i="27" s="1"/>
  <c r="G25" i="9"/>
  <c r="G23" i="9"/>
  <c r="G22" i="9"/>
  <c r="G19" i="9"/>
  <c r="G18" i="9"/>
  <c r="G17" i="9"/>
  <c r="U10" i="27" s="1"/>
  <c r="G14" i="9"/>
  <c r="U7" i="27" s="1"/>
  <c r="G15" i="9"/>
  <c r="G13" i="9"/>
  <c r="G11" i="9"/>
  <c r="U4" i="27" s="1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U41" i="26" s="1"/>
  <c r="G50" i="8"/>
  <c r="G51" i="8"/>
  <c r="G52" i="8"/>
  <c r="G45" i="8"/>
  <c r="U37" i="26" s="1"/>
  <c r="G39" i="8"/>
  <c r="G40" i="8"/>
  <c r="U33" i="26" s="1"/>
  <c r="G41" i="8"/>
  <c r="G38" i="8"/>
  <c r="G11" i="8"/>
  <c r="G12" i="8"/>
  <c r="U5" i="26" s="1"/>
  <c r="G13" i="8"/>
  <c r="G14" i="8"/>
  <c r="G15" i="8"/>
  <c r="G16" i="8"/>
  <c r="U9" i="26" s="1"/>
  <c r="G17" i="8"/>
  <c r="G20" i="8"/>
  <c r="U13" i="26" s="1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1" i="7"/>
  <c r="G22" i="7"/>
  <c r="G23" i="7"/>
  <c r="G24" i="7"/>
  <c r="G25" i="7"/>
  <c r="G26" i="7"/>
  <c r="G27" i="7"/>
  <c r="G20" i="7"/>
  <c r="G11" i="7"/>
  <c r="G9" i="7" s="1"/>
  <c r="U2" i="25" s="1"/>
  <c r="G12" i="7"/>
  <c r="G13" i="7"/>
  <c r="G14" i="7"/>
  <c r="G15" i="7"/>
  <c r="G16" i="7"/>
  <c r="G17" i="7"/>
  <c r="B10" i="6"/>
  <c r="P3" i="24" s="1"/>
  <c r="B18" i="6"/>
  <c r="B28" i="6"/>
  <c r="B38" i="6"/>
  <c r="B48" i="6"/>
  <c r="P41" i="24" s="1"/>
  <c r="B58" i="6"/>
  <c r="B71" i="6"/>
  <c r="B75" i="6"/>
  <c r="G152" i="6"/>
  <c r="G153" i="6"/>
  <c r="G154" i="6"/>
  <c r="U146" i="24" s="1"/>
  <c r="G155" i="6"/>
  <c r="G156" i="6"/>
  <c r="G157" i="6"/>
  <c r="G151" i="6"/>
  <c r="G148" i="6"/>
  <c r="G149" i="6"/>
  <c r="G147" i="6"/>
  <c r="U139" i="24" s="1"/>
  <c r="G143" i="6"/>
  <c r="G135" i="6"/>
  <c r="G136" i="6"/>
  <c r="G134" i="6"/>
  <c r="G133" i="6" s="1"/>
  <c r="U125" i="24" s="1"/>
  <c r="G125" i="6"/>
  <c r="U117" i="24" s="1"/>
  <c r="G126" i="6"/>
  <c r="G127" i="6"/>
  <c r="G128" i="6"/>
  <c r="G129" i="6"/>
  <c r="U121" i="24" s="1"/>
  <c r="G130" i="6"/>
  <c r="G131" i="6"/>
  <c r="G132" i="6"/>
  <c r="G124" i="6"/>
  <c r="G115" i="6"/>
  <c r="G116" i="6"/>
  <c r="G117" i="6"/>
  <c r="U109" i="24" s="1"/>
  <c r="G118" i="6"/>
  <c r="G119" i="6"/>
  <c r="G120" i="6"/>
  <c r="G121" i="6"/>
  <c r="U113" i="24" s="1"/>
  <c r="G122" i="6"/>
  <c r="U114" i="24" s="1"/>
  <c r="G114" i="6"/>
  <c r="G105" i="6"/>
  <c r="G106" i="6"/>
  <c r="U98" i="24" s="1"/>
  <c r="G107" i="6"/>
  <c r="G108" i="6"/>
  <c r="G109" i="6"/>
  <c r="G110" i="6"/>
  <c r="U102" i="24" s="1"/>
  <c r="G111" i="6"/>
  <c r="G112" i="6"/>
  <c r="G104" i="6"/>
  <c r="G95" i="6"/>
  <c r="U87" i="24" s="1"/>
  <c r="G96" i="6"/>
  <c r="G97" i="6"/>
  <c r="G98" i="6"/>
  <c r="G99" i="6"/>
  <c r="U91" i="24" s="1"/>
  <c r="G100" i="6"/>
  <c r="G101" i="6"/>
  <c r="G102" i="6"/>
  <c r="G94" i="6"/>
  <c r="G87" i="6"/>
  <c r="G88" i="6"/>
  <c r="G89" i="6"/>
  <c r="G90" i="6"/>
  <c r="G85" i="6" s="1"/>
  <c r="U77" i="24" s="1"/>
  <c r="G91" i="6"/>
  <c r="G92" i="6"/>
  <c r="G86" i="6"/>
  <c r="G77" i="6"/>
  <c r="G78" i="6"/>
  <c r="G79" i="6"/>
  <c r="G80" i="6"/>
  <c r="G81" i="6"/>
  <c r="G82" i="6"/>
  <c r="G76" i="6"/>
  <c r="G73" i="6"/>
  <c r="G74" i="6"/>
  <c r="G71" i="6" s="1"/>
  <c r="U64" i="24" s="1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U23" i="24" s="1"/>
  <c r="G31" i="6"/>
  <c r="G32" i="6"/>
  <c r="G33" i="6"/>
  <c r="U26" i="24" s="1"/>
  <c r="G34" i="6"/>
  <c r="U27" i="24" s="1"/>
  <c r="G35" i="6"/>
  <c r="U28" i="24" s="1"/>
  <c r="G36" i="6"/>
  <c r="U29" i="24" s="1"/>
  <c r="G37" i="6"/>
  <c r="U30" i="24" s="1"/>
  <c r="G29" i="6"/>
  <c r="U22" i="24" s="1"/>
  <c r="G22" i="6"/>
  <c r="G23" i="6"/>
  <c r="U16" i="24" s="1"/>
  <c r="G24" i="6"/>
  <c r="U17" i="24" s="1"/>
  <c r="G25" i="6"/>
  <c r="U18" i="24" s="1"/>
  <c r="G27" i="6"/>
  <c r="U20" i="24" s="1"/>
  <c r="G19" i="6"/>
  <c r="U12" i="24" s="1"/>
  <c r="G11" i="6"/>
  <c r="U4" i="24" s="1"/>
  <c r="B7" i="13"/>
  <c r="P2" i="31" s="1"/>
  <c r="G12" i="6"/>
  <c r="G13" i="6"/>
  <c r="U6" i="24" s="1"/>
  <c r="G14" i="6"/>
  <c r="U7" i="24" s="1"/>
  <c r="G15" i="6"/>
  <c r="U8" i="24" s="1"/>
  <c r="G16" i="5"/>
  <c r="G28" i="5"/>
  <c r="G39" i="5"/>
  <c r="G37" i="5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R2" i="31" s="1"/>
  <c r="E7" i="13"/>
  <c r="E29" i="13" s="1"/>
  <c r="S22" i="31" s="1"/>
  <c r="F7" i="13"/>
  <c r="G7" i="13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E7" i="12"/>
  <c r="S2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D22" i="10"/>
  <c r="R15" i="28" s="1"/>
  <c r="E22" i="10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R5" i="27" s="1"/>
  <c r="D16" i="9"/>
  <c r="R9" i="27" s="1"/>
  <c r="E12" i="9"/>
  <c r="S5" i="27" s="1"/>
  <c r="E16" i="9"/>
  <c r="S9" i="27" s="1"/>
  <c r="F12" i="9"/>
  <c r="F9" i="9" s="1"/>
  <c r="T2" i="27" s="1"/>
  <c r="F16" i="9"/>
  <c r="G12" i="9"/>
  <c r="U5" i="27" s="1"/>
  <c r="G16" i="9"/>
  <c r="U9" i="27" s="1"/>
  <c r="Q3" i="27"/>
  <c r="R3" i="27"/>
  <c r="S3" i="27"/>
  <c r="T3" i="27"/>
  <c r="U3" i="27"/>
  <c r="Q4" i="27"/>
  <c r="R4" i="27"/>
  <c r="S4" i="27"/>
  <c r="T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T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8" i="9"/>
  <c r="D28" i="9"/>
  <c r="D21" i="9" s="1"/>
  <c r="E28" i="9"/>
  <c r="E21" i="9" s="1"/>
  <c r="S13" i="27" s="1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6" i="27"/>
  <c r="P7" i="27"/>
  <c r="P8" i="27"/>
  <c r="B16" i="9"/>
  <c r="P9" i="27" s="1"/>
  <c r="P10" i="27"/>
  <c r="P11" i="27"/>
  <c r="P12" i="27"/>
  <c r="B28" i="9"/>
  <c r="B21" i="9" s="1"/>
  <c r="P13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R3" i="26" s="1"/>
  <c r="D19" i="8"/>
  <c r="R12" i="26" s="1"/>
  <c r="D27" i="8"/>
  <c r="D37" i="8"/>
  <c r="R30" i="26" s="1"/>
  <c r="E10" i="8"/>
  <c r="S3" i="26" s="1"/>
  <c r="E19" i="8"/>
  <c r="S12" i="26" s="1"/>
  <c r="E27" i="8"/>
  <c r="E37" i="8"/>
  <c r="S30" i="26" s="1"/>
  <c r="F10" i="8"/>
  <c r="T3" i="26" s="1"/>
  <c r="F19" i="8"/>
  <c r="F27" i="8"/>
  <c r="T20" i="26" s="1"/>
  <c r="F37" i="8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C71" i="8"/>
  <c r="D44" i="8"/>
  <c r="R36" i="26" s="1"/>
  <c r="D53" i="8"/>
  <c r="R45" i="26" s="1"/>
  <c r="D61" i="8"/>
  <c r="D71" i="8"/>
  <c r="R63" i="26" s="1"/>
  <c r="E44" i="8"/>
  <c r="S36" i="26" s="1"/>
  <c r="E53" i="8"/>
  <c r="S45" i="26" s="1"/>
  <c r="E61" i="8"/>
  <c r="S53" i="26" s="1"/>
  <c r="E71" i="8"/>
  <c r="F44" i="8"/>
  <c r="T36" i="26" s="1"/>
  <c r="F53" i="8"/>
  <c r="F61" i="8"/>
  <c r="T53" i="26" s="1"/>
  <c r="F71" i="8"/>
  <c r="T63" i="26" s="1"/>
  <c r="G44" i="8"/>
  <c r="U36" i="26" s="1"/>
  <c r="G53" i="8"/>
  <c r="U45" i="26" s="1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B71" i="8"/>
  <c r="P63" i="26" s="1"/>
  <c r="B10" i="8"/>
  <c r="P3" i="26" s="1"/>
  <c r="B19" i="8"/>
  <c r="P12" i="26" s="1"/>
  <c r="B27" i="8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E9" i="7"/>
  <c r="S2" i="25" s="1"/>
  <c r="E19" i="7"/>
  <c r="S3" i="25" s="1"/>
  <c r="D9" i="7"/>
  <c r="R2" i="25" s="1"/>
  <c r="D19" i="7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C103" i="6"/>
  <c r="Q95" i="24" s="1"/>
  <c r="C113" i="6"/>
  <c r="C123" i="6"/>
  <c r="Q115" i="24" s="1"/>
  <c r="C133" i="6"/>
  <c r="Q125" i="24" s="1"/>
  <c r="C146" i="6"/>
  <c r="Q138" i="24" s="1"/>
  <c r="C150" i="6"/>
  <c r="D85" i="6"/>
  <c r="R77" i="24" s="1"/>
  <c r="D93" i="6"/>
  <c r="D103" i="6"/>
  <c r="R95" i="24" s="1"/>
  <c r="D113" i="6"/>
  <c r="R105" i="24" s="1"/>
  <c r="D123" i="6"/>
  <c r="D133" i="6"/>
  <c r="D146" i="6"/>
  <c r="R138" i="24" s="1"/>
  <c r="D150" i="6"/>
  <c r="R142" i="24" s="1"/>
  <c r="E85" i="6"/>
  <c r="S77" i="24" s="1"/>
  <c r="E93" i="6"/>
  <c r="S85" i="24" s="1"/>
  <c r="E103" i="6"/>
  <c r="S95" i="24" s="1"/>
  <c r="E113" i="6"/>
  <c r="S105" i="24" s="1"/>
  <c r="E123" i="6"/>
  <c r="S115" i="24" s="1"/>
  <c r="E133" i="6"/>
  <c r="S125" i="24" s="1"/>
  <c r="E146" i="6"/>
  <c r="E150" i="6"/>
  <c r="S142" i="24" s="1"/>
  <c r="F85" i="6"/>
  <c r="T77" i="24" s="1"/>
  <c r="F93" i="6"/>
  <c r="F103" i="6"/>
  <c r="F113" i="6"/>
  <c r="F123" i="6"/>
  <c r="F133" i="6"/>
  <c r="T125" i="24" s="1"/>
  <c r="F146" i="6"/>
  <c r="T138" i="24" s="1"/>
  <c r="F150" i="6"/>
  <c r="T142" i="24" s="1"/>
  <c r="G93" i="6"/>
  <c r="U85" i="24" s="1"/>
  <c r="G123" i="6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Q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S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Q21" i="24" s="1"/>
  <c r="C48" i="6"/>
  <c r="Q41" i="24" s="1"/>
  <c r="C58" i="6"/>
  <c r="Q51" i="24" s="1"/>
  <c r="C71" i="6"/>
  <c r="C75" i="6"/>
  <c r="D10" i="6"/>
  <c r="R3" i="24" s="1"/>
  <c r="D18" i="6"/>
  <c r="R11" i="24" s="1"/>
  <c r="D28" i="6"/>
  <c r="R21" i="24" s="1"/>
  <c r="D48" i="6"/>
  <c r="D58" i="6"/>
  <c r="R51" i="24" s="1"/>
  <c r="D71" i="6"/>
  <c r="R64" i="24" s="1"/>
  <c r="D75" i="6"/>
  <c r="E18" i="6"/>
  <c r="S11" i="24" s="1"/>
  <c r="E28" i="6"/>
  <c r="S21" i="24" s="1"/>
  <c r="T31" i="24"/>
  <c r="E48" i="6"/>
  <c r="E58" i="6"/>
  <c r="E71" i="6"/>
  <c r="S64" i="24" s="1"/>
  <c r="E75" i="6"/>
  <c r="S68" i="24" s="1"/>
  <c r="F18" i="6"/>
  <c r="T11" i="24" s="1"/>
  <c r="F28" i="6"/>
  <c r="F48" i="6"/>
  <c r="T41" i="24" s="1"/>
  <c r="F58" i="6"/>
  <c r="F71" i="6"/>
  <c r="F75" i="6"/>
  <c r="T68" i="24" s="1"/>
  <c r="G58" i="6"/>
  <c r="U51" i="24" s="1"/>
  <c r="B85" i="6"/>
  <c r="B93" i="6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Q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Q68" i="24"/>
  <c r="R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P22" i="20" s="1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 s="1"/>
  <c r="E23" i="23"/>
  <c r="F6" i="10"/>
  <c r="B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G14" i="3"/>
  <c r="U4" i="17" s="1"/>
  <c r="E14" i="3"/>
  <c r="K9" i="3"/>
  <c r="K10" i="3"/>
  <c r="K11" i="3"/>
  <c r="K12" i="3"/>
  <c r="J8" i="3"/>
  <c r="X3" i="17" s="1"/>
  <c r="H8" i="3"/>
  <c r="H20" i="3" s="1"/>
  <c r="V5" i="17" s="1"/>
  <c r="G8" i="3"/>
  <c r="G20" i="3" s="1"/>
  <c r="U5" i="17" s="1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72" i="4" s="1"/>
  <c r="P38" i="18" s="1"/>
  <c r="B55" i="4"/>
  <c r="B53" i="4"/>
  <c r="P30" i="18" s="1"/>
  <c r="B49" i="4"/>
  <c r="P27" i="18" s="1"/>
  <c r="B48" i="4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D70" i="4"/>
  <c r="C68" i="4"/>
  <c r="D68" i="4"/>
  <c r="R36" i="18" s="1"/>
  <c r="C64" i="4"/>
  <c r="Q33" i="18" s="1"/>
  <c r="D64" i="4"/>
  <c r="C63" i="4"/>
  <c r="D63" i="4"/>
  <c r="R32" i="18" s="1"/>
  <c r="C48" i="4"/>
  <c r="Q26" i="18" s="1"/>
  <c r="C55" i="4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C40" i="4"/>
  <c r="D40" i="4"/>
  <c r="D44" i="4" s="1"/>
  <c r="C37" i="4"/>
  <c r="Q19" i="18" s="1"/>
  <c r="D37" i="4"/>
  <c r="R19" i="18" s="1"/>
  <c r="C17" i="4"/>
  <c r="Q9" i="18" s="1"/>
  <c r="C13" i="4"/>
  <c r="Q6" i="18" s="1"/>
  <c r="D13" i="4"/>
  <c r="R6" i="18" s="1"/>
  <c r="V4" i="17"/>
  <c r="Q14" i="16"/>
  <c r="C13" i="2"/>
  <c r="Q8" i="16" s="1"/>
  <c r="D13" i="2"/>
  <c r="E13" i="2"/>
  <c r="S8" i="16" s="1"/>
  <c r="F13" i="2"/>
  <c r="T8" i="16" s="1"/>
  <c r="G13" i="2"/>
  <c r="U8" i="16" s="1"/>
  <c r="H13" i="2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5"/>
  <c r="Q22" i="18"/>
  <c r="Q36" i="18"/>
  <c r="R15" i="18"/>
  <c r="Q31" i="18"/>
  <c r="R33" i="18"/>
  <c r="R37" i="18"/>
  <c r="Q37" i="18"/>
  <c r="S3" i="17"/>
  <c r="F8" i="2"/>
  <c r="T2" i="25"/>
  <c r="F47" i="1" l="1"/>
  <c r="U67" i="24"/>
  <c r="U126" i="24"/>
  <c r="G146" i="6"/>
  <c r="U138" i="24" s="1"/>
  <c r="S20" i="27"/>
  <c r="P32" i="18"/>
  <c r="E84" i="6"/>
  <c r="S76" i="24" s="1"/>
  <c r="S14" i="16"/>
  <c r="A2" i="10"/>
  <c r="B43" i="8"/>
  <c r="P35" i="26" s="1"/>
  <c r="A2" i="11"/>
  <c r="C30" i="11"/>
  <c r="Q22" i="29" s="1"/>
  <c r="D29" i="13"/>
  <c r="R22" i="31" s="1"/>
  <c r="C44" i="4"/>
  <c r="A2" i="12"/>
  <c r="E30" i="11"/>
  <c r="S22" i="29" s="1"/>
  <c r="C31" i="12"/>
  <c r="Q23" i="30" s="1"/>
  <c r="G27" i="8"/>
  <c r="U20" i="26" s="1"/>
  <c r="G8" i="2"/>
  <c r="U3" i="16" s="1"/>
  <c r="E8" i="2"/>
  <c r="E20" i="2" s="1"/>
  <c r="S13" i="16" s="1"/>
  <c r="B8" i="2"/>
  <c r="H8" i="2"/>
  <c r="H20" i="2" s="1"/>
  <c r="V13" i="16" s="1"/>
  <c r="S2" i="31"/>
  <c r="G150" i="6"/>
  <c r="U142" i="24" s="1"/>
  <c r="G28" i="6"/>
  <c r="U21" i="24" s="1"/>
  <c r="U33" i="20"/>
  <c r="D57" i="4"/>
  <c r="D59" i="4" s="1"/>
  <c r="B47" i="1"/>
  <c r="P42" i="15" s="1"/>
  <c r="F79" i="1"/>
  <c r="Q119" i="15" s="1"/>
  <c r="R25" i="18"/>
  <c r="D11" i="4"/>
  <c r="A2" i="6"/>
  <c r="A2" i="8"/>
  <c r="A2" i="3"/>
  <c r="A2" i="7"/>
  <c r="A2" i="2"/>
  <c r="A2" i="9"/>
  <c r="A2" i="5"/>
  <c r="A2" i="1"/>
  <c r="A2" i="4"/>
  <c r="R22" i="18"/>
  <c r="D72" i="4"/>
  <c r="R38" i="18" s="1"/>
  <c r="K14" i="3"/>
  <c r="Y4" i="17" s="1"/>
  <c r="E6" i="1"/>
  <c r="B65" i="5"/>
  <c r="P56" i="20" s="1"/>
  <c r="B9" i="8"/>
  <c r="P2" i="26" s="1"/>
  <c r="T20" i="27"/>
  <c r="C9" i="9"/>
  <c r="Q2" i="27" s="1"/>
  <c r="B32" i="10"/>
  <c r="P23" i="28" s="1"/>
  <c r="F32" i="10"/>
  <c r="T23" i="28" s="1"/>
  <c r="G32" i="10"/>
  <c r="U23" i="28" s="1"/>
  <c r="C32" i="10"/>
  <c r="Q23" i="28" s="1"/>
  <c r="U2" i="29"/>
  <c r="G10" i="8"/>
  <c r="U3" i="26" s="1"/>
  <c r="G37" i="8"/>
  <c r="U30" i="26" s="1"/>
  <c r="G20" i="2"/>
  <c r="U13" i="16" s="1"/>
  <c r="D6" i="10"/>
  <c r="E65" i="5"/>
  <c r="S56" i="20" s="1"/>
  <c r="C9" i="8"/>
  <c r="Q2" i="26" s="1"/>
  <c r="C29" i="13"/>
  <c r="Q22" i="31" s="1"/>
  <c r="G71" i="8"/>
  <c r="U63" i="26" s="1"/>
  <c r="G28" i="9"/>
  <c r="U20" i="27" s="1"/>
  <c r="G62" i="6"/>
  <c r="U55" i="24" s="1"/>
  <c r="G137" i="6"/>
  <c r="U129" i="24" s="1"/>
  <c r="V3" i="16"/>
  <c r="P4" i="16"/>
  <c r="V8" i="16"/>
  <c r="K8" i="3"/>
  <c r="E6" i="10"/>
  <c r="C43" i="8"/>
  <c r="Q35" i="26" s="1"/>
  <c r="D9" i="8"/>
  <c r="R2" i="26" s="1"/>
  <c r="B9" i="9"/>
  <c r="T5" i="27"/>
  <c r="E9" i="9"/>
  <c r="S2" i="27" s="1"/>
  <c r="E32" i="10"/>
  <c r="S23" i="28" s="1"/>
  <c r="R31" i="24"/>
  <c r="E41" i="5"/>
  <c r="S34" i="20" s="1"/>
  <c r="J20" i="3"/>
  <c r="X5" i="17" s="1"/>
  <c r="C57" i="4"/>
  <c r="C59" i="4" s="1"/>
  <c r="F20" i="2"/>
  <c r="T13" i="16" s="1"/>
  <c r="T3" i="16"/>
  <c r="C9" i="6"/>
  <c r="Q2" i="24" s="1"/>
  <c r="Q11" i="24"/>
  <c r="F59" i="1"/>
  <c r="Q95" i="15"/>
  <c r="G6" i="11"/>
  <c r="G6" i="10"/>
  <c r="Q85" i="24"/>
  <c r="C84" i="6"/>
  <c r="Q76" i="24" s="1"/>
  <c r="C47" i="1"/>
  <c r="Q4" i="15"/>
  <c r="B41" i="5"/>
  <c r="R13" i="27"/>
  <c r="B44" i="4"/>
  <c r="P19" i="18"/>
  <c r="U37" i="20"/>
  <c r="G65" i="5"/>
  <c r="U56" i="20" s="1"/>
  <c r="B74" i="4"/>
  <c r="P39" i="18" s="1"/>
  <c r="U3" i="17"/>
  <c r="D74" i="4"/>
  <c r="R39" i="18" s="1"/>
  <c r="B20" i="2"/>
  <c r="P13" i="16" s="1"/>
  <c r="P3" i="16"/>
  <c r="R8" i="16"/>
  <c r="D8" i="2"/>
  <c r="C11" i="4"/>
  <c r="Q25" i="18"/>
  <c r="Q32" i="18"/>
  <c r="C72" i="4"/>
  <c r="E20" i="3"/>
  <c r="S5" i="17" s="1"/>
  <c r="S4" i="17"/>
  <c r="C6" i="11"/>
  <c r="C6" i="10"/>
  <c r="R34" i="20"/>
  <c r="D70" i="5"/>
  <c r="S31" i="24"/>
  <c r="C21" i="9"/>
  <c r="Q20" i="27"/>
  <c r="B29" i="13"/>
  <c r="P22" i="31" s="1"/>
  <c r="S3" i="16"/>
  <c r="C8" i="2"/>
  <c r="B57" i="4"/>
  <c r="B59" i="4" s="1"/>
  <c r="P85" i="24"/>
  <c r="B84" i="6"/>
  <c r="P76" i="24" s="1"/>
  <c r="E9" i="6"/>
  <c r="D84" i="6"/>
  <c r="R76" i="24" s="1"/>
  <c r="P30" i="26"/>
  <c r="F43" i="8"/>
  <c r="E43" i="8"/>
  <c r="Q12" i="26"/>
  <c r="F9" i="8"/>
  <c r="T2" i="26" s="1"/>
  <c r="P5" i="27"/>
  <c r="Q5" i="27"/>
  <c r="G9" i="9"/>
  <c r="U2" i="27" s="1"/>
  <c r="D32" i="10"/>
  <c r="R23" i="28" s="1"/>
  <c r="D30" i="11"/>
  <c r="R22" i="29" s="1"/>
  <c r="R2" i="29"/>
  <c r="P12" i="29"/>
  <c r="B30" i="11"/>
  <c r="P22" i="29" s="1"/>
  <c r="E31" i="12"/>
  <c r="S23" i="30" s="1"/>
  <c r="P21" i="30"/>
  <c r="B31" i="12"/>
  <c r="P23" i="30" s="1"/>
  <c r="G19" i="8"/>
  <c r="U12" i="26" s="1"/>
  <c r="E9" i="8"/>
  <c r="S2" i="26" s="1"/>
  <c r="S20" i="26"/>
  <c r="E47" i="1"/>
  <c r="E59" i="1" s="1"/>
  <c r="F41" i="5"/>
  <c r="F9" i="6"/>
  <c r="T2" i="24" s="1"/>
  <c r="B29" i="7"/>
  <c r="P4" i="25" s="1"/>
  <c r="F29" i="7"/>
  <c r="T4" i="25" s="1"/>
  <c r="T3" i="25"/>
  <c r="R20" i="27"/>
  <c r="F33" i="9"/>
  <c r="T24" i="27" s="1"/>
  <c r="Q15" i="28"/>
  <c r="G31" i="12"/>
  <c r="U23" i="30" s="1"/>
  <c r="G29" i="13"/>
  <c r="U22" i="31" s="1"/>
  <c r="U2" i="31"/>
  <c r="T12" i="31"/>
  <c r="F29" i="13"/>
  <c r="T22" i="31" s="1"/>
  <c r="G19" i="7"/>
  <c r="G29" i="7" s="1"/>
  <c r="U4" i="25" s="1"/>
  <c r="G21" i="9"/>
  <c r="I20" i="3"/>
  <c r="W5" i="17" s="1"/>
  <c r="F84" i="6"/>
  <c r="T76" i="24" s="1"/>
  <c r="T95" i="24"/>
  <c r="B77" i="8"/>
  <c r="P68" i="26" s="1"/>
  <c r="D43" i="8"/>
  <c r="R53" i="26"/>
  <c r="D9" i="9"/>
  <c r="R2" i="27" s="1"/>
  <c r="P15" i="28"/>
  <c r="S15" i="28"/>
  <c r="T12" i="29"/>
  <c r="F30" i="11"/>
  <c r="T22" i="29" s="1"/>
  <c r="D31" i="12"/>
  <c r="R23" i="30" s="1"/>
  <c r="R2" i="30"/>
  <c r="T21" i="30"/>
  <c r="F31" i="12"/>
  <c r="T23" i="30" s="1"/>
  <c r="G38" i="6"/>
  <c r="U31" i="24" s="1"/>
  <c r="G48" i="6"/>
  <c r="U41" i="24" s="1"/>
  <c r="G75" i="6"/>
  <c r="U68" i="24" s="1"/>
  <c r="G103" i="6"/>
  <c r="G113" i="6"/>
  <c r="U105" i="24" s="1"/>
  <c r="U110" i="24"/>
  <c r="B9" i="6"/>
  <c r="G61" i="8"/>
  <c r="U53" i="26" s="1"/>
  <c r="C29" i="7"/>
  <c r="Q4" i="25" s="1"/>
  <c r="P20" i="27"/>
  <c r="P3" i="25"/>
  <c r="E29" i="7"/>
  <c r="S4" i="25" s="1"/>
  <c r="V3" i="17"/>
  <c r="Q3" i="25"/>
  <c r="D29" i="7"/>
  <c r="R4" i="25" s="1"/>
  <c r="T21" i="24"/>
  <c r="D9" i="6"/>
  <c r="R2" i="24" s="1"/>
  <c r="G18" i="6"/>
  <c r="U11" i="24" s="1"/>
  <c r="U15" i="24"/>
  <c r="G10" i="6"/>
  <c r="U3" i="24" s="1"/>
  <c r="G41" i="5"/>
  <c r="U31" i="20"/>
  <c r="P26" i="18"/>
  <c r="E79" i="1"/>
  <c r="P119" i="15" s="1"/>
  <c r="R3" i="25"/>
  <c r="B62" i="1" l="1"/>
  <c r="P54" i="15" s="1"/>
  <c r="K20" i="3"/>
  <c r="Y5" i="17" s="1"/>
  <c r="Y3" i="17"/>
  <c r="U3" i="25"/>
  <c r="E33" i="9"/>
  <c r="S24" i="27" s="1"/>
  <c r="C77" i="8"/>
  <c r="Q68" i="26" s="1"/>
  <c r="E70" i="5"/>
  <c r="P2" i="27"/>
  <c r="B33" i="9"/>
  <c r="P24" i="27" s="1"/>
  <c r="G9" i="8"/>
  <c r="U2" i="26" s="1"/>
  <c r="R5" i="18"/>
  <c r="D8" i="4"/>
  <c r="P95" i="15"/>
  <c r="R35" i="26"/>
  <c r="D77" i="8"/>
  <c r="R68" i="26" s="1"/>
  <c r="S35" i="26"/>
  <c r="E77" i="8"/>
  <c r="S68" i="26" s="1"/>
  <c r="E159" i="6"/>
  <c r="S150" i="24" s="1"/>
  <c r="S2" i="24"/>
  <c r="Q3" i="16"/>
  <c r="C20" i="2"/>
  <c r="Q13" i="16" s="1"/>
  <c r="Q13" i="27"/>
  <c r="C33" i="9"/>
  <c r="Q24" i="27" s="1"/>
  <c r="C74" i="4"/>
  <c r="Q39" i="18" s="1"/>
  <c r="Q38" i="18"/>
  <c r="D20" i="2"/>
  <c r="R13" i="16" s="1"/>
  <c r="R3" i="16"/>
  <c r="B70" i="5"/>
  <c r="P34" i="20"/>
  <c r="Q104" i="15"/>
  <c r="F81" i="1"/>
  <c r="Q120" i="15" s="1"/>
  <c r="U13" i="27"/>
  <c r="G33" i="9"/>
  <c r="U24" i="27" s="1"/>
  <c r="C8" i="4"/>
  <c r="Q5" i="18"/>
  <c r="G43" i="8"/>
  <c r="F159" i="6"/>
  <c r="T150" i="24" s="1"/>
  <c r="T35" i="26"/>
  <c r="F77" i="8"/>
  <c r="T68" i="26" s="1"/>
  <c r="B11" i="4"/>
  <c r="P25" i="18"/>
  <c r="B159" i="6"/>
  <c r="P150" i="24" s="1"/>
  <c r="P2" i="24"/>
  <c r="U95" i="24"/>
  <c r="G84" i="6"/>
  <c r="U76" i="24" s="1"/>
  <c r="T34" i="20"/>
  <c r="F70" i="5"/>
  <c r="D33" i="9"/>
  <c r="R24" i="27" s="1"/>
  <c r="Q42" i="15"/>
  <c r="C62" i="1"/>
  <c r="Q54" i="15" s="1"/>
  <c r="C159" i="6"/>
  <c r="Q150" i="24" s="1"/>
  <c r="D159" i="6"/>
  <c r="R150" i="24" s="1"/>
  <c r="G9" i="6"/>
  <c r="G159" i="6" s="1"/>
  <c r="U150" i="24" s="1"/>
  <c r="G42" i="5"/>
  <c r="U35" i="20" s="1"/>
  <c r="U34" i="20"/>
  <c r="G70" i="5"/>
  <c r="E81" i="1"/>
  <c r="P120" i="15" s="1"/>
  <c r="P104" i="15"/>
  <c r="R2" i="18" l="1"/>
  <c r="D21" i="4"/>
  <c r="B8" i="4"/>
  <c r="P5" i="18"/>
  <c r="G77" i="8"/>
  <c r="U68" i="26" s="1"/>
  <c r="U35" i="26"/>
  <c r="Q2" i="18"/>
  <c r="C21" i="4"/>
  <c r="U2" i="24"/>
  <c r="R12" i="18" l="1"/>
  <c r="D23" i="4"/>
  <c r="Q12" i="18"/>
  <c r="C23" i="4"/>
  <c r="B21" i="4"/>
  <c r="P2" i="18"/>
  <c r="D25" i="4" l="1"/>
  <c r="R13" i="18"/>
  <c r="C25" i="4"/>
  <c r="Q13" i="18"/>
  <c r="B23" i="4"/>
  <c r="P12" i="18"/>
  <c r="R14" i="18" l="1"/>
  <c r="D33" i="4"/>
  <c r="R18" i="18" s="1"/>
  <c r="B25" i="4"/>
  <c r="P13" i="18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<sst xmlns="http://schemas.openxmlformats.org/spreadsheetml/2006/main" count="4243" uniqueCount="3306">
  <si>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</si>
  <si>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</si>
  <si>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</si>
  <si>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</si>
  <si>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</si>
  <si>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</si>
  <si>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</si>
  <si>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</si>
  <si>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</si>
  <si>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</si>
  <si>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</si>
  <si>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</si>
  <si>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</si>
  <si>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</si>
  <si>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</si>
  <si>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</si>
  <si>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</si>
  <si>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</si>
  <si>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</si>
  <si>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</si>
  <si>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</si>
  <si>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</si>
  <si>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</si>
  <si>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</si>
  <si>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</si>
  <si>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</si>
  <si>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</si>
  <si>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</si>
  <si>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</si>
  <si>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</si>
  <si>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</si>
  <si>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</si>
  <si>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</si>
  <si>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</si>
  <si>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</si>
  <si>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</si>
  <si>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</si>
  <si>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</si>
  <si>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</si>
  <si>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</si>
  <si>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</si>
  <si>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</si>
  <si>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</si>
  <si>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</si>
  <si>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</si>
  <si>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</si>
  <si>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</si>
  <si>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</si>
  <si>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</si>
  <si>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</si>
  <si>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</si>
  <si>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</si>
  <si>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</si>
  <si>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</si>
  <si>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</si>
  <si>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</si>
  <si>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</si>
  <si>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</si>
  <si>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</si>
  <si>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</si>
  <si>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</si>
  <si>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</si>
  <si>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</si>
  <si>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</si>
  <si>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</si>
  <si>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</si>
  <si>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</si>
  <si>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</si>
  <si>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</si>
  <si>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</si>
  <si>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</si>
  <si>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</si>
  <si>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</si>
  <si>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</si>
  <si>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</si>
  <si>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</si>
  <si>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</si>
  <si>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</si>
  <si>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</si>
  <si>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</si>
  <si>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</si>
  <si>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</si>
  <si>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</si>
  <si>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</si>
  <si>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</si>
  <si>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</si>
  <si>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</si>
  <si>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</si>
  <si>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</si>
  <si>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</si>
  <si>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</si>
  <si>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</si>
  <si>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</si>
  <si>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</si>
  <si>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</si>
  <si>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</si>
  <si>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</si>
  <si>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</si>
  <si>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</si>
  <si>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</si>
  <si>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</si>
  <si>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</si>
  <si>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</si>
  <si>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</si>
  <si>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</si>
  <si>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</si>
  <si>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</si>
  <si>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</si>
  <si>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</si>
  <si>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</si>
  <si>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</si>
  <si>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</si>
  <si>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</si>
  <si>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</si>
  <si>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</si>
  <si>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</si>
  <si>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</si>
  <si>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</si>
  <si>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</si>
  <si>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</si>
  <si>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</si>
  <si>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</si>
  <si>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</si>
  <si>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</si>
  <si>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</si>
  <si>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</si>
  <si>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</si>
  <si>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</si>
  <si>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</si>
  <si>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</si>
  <si>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</si>
  <si>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</si>
  <si>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</si>
  <si>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</si>
  <si>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</si>
  <si>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</si>
  <si>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</si>
  <si>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</si>
  <si>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</si>
  <si>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</si>
  <si>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</si>
  <si>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</si>
  <si>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</si>
  <si>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</si>
  <si>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</si>
  <si>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</si>
  <si>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</si>
  <si>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</si>
  <si>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</si>
  <si>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</si>
  <si>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</si>
  <si>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</si>
  <si>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</si>
  <si>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</si>
  <si>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</si>
  <si>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</si>
  <si>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</si>
  <si>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</si>
  <si>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</si>
  <si>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</si>
  <si>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</si>
  <si>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</si>
  <si>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</si>
  <si>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</si>
  <si>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</si>
  <si>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</si>
  <si>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</si>
  <si>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</si>
  <si>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</si>
  <si>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</si>
  <si>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</si>
  <si>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</si>
  <si>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</si>
  <si>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</si>
  <si>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</si>
  <si>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</si>
  <si>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</si>
  <si>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</si>
  <si>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</si>
  <si>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</si>
  <si>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</si>
  <si>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</si>
  <si>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</si>
  <si>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</si>
  <si>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</si>
  <si>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</si>
  <si>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</si>
  <si>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</si>
  <si>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</si>
  <si>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</si>
  <si>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</si>
  <si>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</si>
  <si>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</si>
  <si>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</si>
  <si>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</si>
  <si>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</si>
  <si>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</si>
  <si>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</si>
  <si>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</si>
  <si>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</si>
  <si>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</si>
  <si>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</si>
  <si>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</si>
  <si>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</si>
  <si>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</si>
  <si>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</si>
  <si>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</si>
  <si>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</si>
  <si>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</si>
  <si>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</si>
  <si>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</si>
  <si>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</si>
  <si>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</si>
  <si>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</si>
  <si>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</si>
  <si>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</si>
  <si>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</si>
  <si>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</si>
  <si>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</si>
  <si>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</si>
  <si>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</si>
  <si>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</si>
  <si>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</si>
  <si>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</si>
  <si>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</si>
  <si>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</si>
  <si>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</si>
  <si>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</si>
  <si>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</si>
  <si>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</si>
  <si>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</si>
  <si>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</si>
  <si>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</si>
  <si>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</si>
  <si>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</si>
  <si>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</si>
  <si>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</si>
  <si>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</si>
  <si>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</si>
  <si>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</si>
  <si>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</si>
  <si>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</si>
  <si>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</si>
  <si>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</si>
  <si>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</si>
  <si>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</si>
  <si>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</si>
  <si>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</si>
  <si>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</si>
  <si>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</si>
  <si>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</si>
  <si>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</si>
  <si>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</si>
  <si>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</si>
  <si>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</si>
  <si>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</si>
  <si>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</si>
  <si>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</si>
  <si>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</si>
  <si>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</si>
  <si>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</si>
  <si>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</si>
  <si>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</si>
  <si>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</si>
  <si>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</si>
  <si>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</si>
  <si>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</si>
  <si>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</si>
  <si>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</si>
  <si>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</si>
  <si>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</si>
  <si>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</si>
  <si>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</si>
  <si>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</si>
  <si>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</si>
  <si>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</si>
  <si>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</si>
  <si>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</si>
  <si>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</si>
  <si>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</si>
  <si>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</si>
  <si>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</si>
  <si>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</si>
  <si>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</si>
  <si>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</si>
  <si>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</si>
  <si>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</si>
  <si>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</si>
  <si>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</si>
  <si>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</si>
  <si>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</si>
  <si>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</si>
  <si>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</si>
  <si>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</si>
  <si>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</si>
  <si>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</si>
  <si>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</si>
  <si>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</si>
  <si>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</si>
  <si>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</si>
  <si>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</si>
  <si>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</si>
  <si>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</si>
  <si>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</si>
  <si>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</si>
  <si>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</si>
  <si>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</si>
  <si>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</si>
  <si>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</si>
  <si>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</si>
  <si>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</si>
  <si>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</si>
  <si>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</si>
  <si>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</si>
  <si>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</si>
  <si>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</si>
  <si>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</si>
  <si>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</si>
  <si>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</si>
  <si>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</si>
  <si>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</si>
  <si>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</si>
  <si>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</si>
  <si>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</si>
  <si>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</si>
  <si>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</si>
  <si>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</si>
  <si>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</si>
  <si>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</si>
  <si>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</si>
  <si>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</si>
  <si>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</si>
  <si>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</si>
  <si>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</si>
  <si>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</si>
  <si>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</si>
  <si>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</si>
  <si>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</si>
  <si>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</si>
  <si>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</si>
  <si>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</si>
  <si>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</si>
  <si>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</si>
  <si>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</si>
  <si>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</si>
  <si>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</si>
  <si>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</si>
  <si>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</si>
  <si>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</si>
  <si>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</si>
  <si>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</si>
  <si>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</si>
  <si>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</si>
  <si>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</si>
  <si>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</si>
  <si>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</si>
  <si>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</si>
  <si>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</si>
  <si>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</si>
  <si>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</si>
  <si>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</si>
  <si>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</si>
  <si>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</si>
  <si>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</si>
  <si>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</si>
  <si>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</si>
  <si>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</si>
  <si>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</si>
  <si>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</si>
  <si>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</si>
  <si>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</si>
  <si>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</si>
  <si>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</si>
  <si>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</si>
  <si>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</si>
  <si>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</si>
  <si>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</si>
  <si>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</si>
  <si>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</si>
  <si>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</si>
  <si>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</si>
  <si>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</si>
  <si>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</si>
  <si>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</si>
  <si>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</si>
  <si>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</si>
  <si>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</si>
  <si>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</si>
  <si>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</si>
  <si>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</si>
  <si>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</si>
  <si>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</si>
  <si>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</si>
  <si>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</si>
  <si>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</si>
  <si>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</si>
  <si>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</si>
  <si>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</si>
  <si>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</si>
  <si>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</si>
  <si>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</si>
  <si>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</si>
  <si>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</si>
  <si>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</si>
  <si>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</si>
  <si>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</si>
  <si>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</si>
  <si>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</si>
  <si>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</si>
  <si>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</si>
  <si>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</si>
  <si>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</si>
  <si>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</si>
  <si>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</si>
  <si>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</si>
  <si>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</si>
  <si>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</si>
  <si>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</si>
  <si>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</si>
  <si>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</si>
  <si>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</si>
  <si>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</si>
  <si>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</si>
  <si>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</si>
  <si>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</si>
  <si>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</si>
  <si>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</si>
  <si>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</si>
  <si>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</si>
  <si>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</si>
  <si>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</si>
  <si>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</si>
  <si>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</si>
  <si>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</si>
  <si>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</si>
  <si>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</si>
  <si>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</si>
  <si>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</si>
  <si>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</si>
  <si>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</si>
  <si>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</si>
  <si>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</si>
  <si>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</si>
  <si>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</si>
  <si>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</si>
  <si>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</si>
  <si>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</si>
  <si>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</si>
  <si>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</si>
  <si>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</si>
  <si>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</si>
  <si>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</si>
  <si>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</si>
  <si>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</si>
  <si>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</si>
  <si>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</si>
  <si>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</si>
  <si>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</si>
  <si>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</si>
  <si>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</si>
  <si>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</si>
  <si>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</si>
  <si>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</si>
  <si>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</si>
  <si>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</si>
  <si>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</si>
  <si>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</si>
  <si>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</si>
  <si>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</si>
  <si>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</si>
  <si>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</si>
  <si>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</si>
  <si>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</si>
  <si>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</si>
  <si>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</si>
  <si>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</si>
  <si>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</si>
  <si>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</si>
  <si>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</si>
  <si>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</si>
  <si>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</si>
  <si>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</si>
  <si>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</si>
  <si>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</si>
  <si>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</si>
  <si>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</si>
  <si>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</si>
  <si>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</si>
  <si>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</si>
  <si>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</si>
  <si>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</si>
  <si>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</si>
  <si>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</si>
  <si>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</si>
  <si>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</si>
  <si>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</si>
  <si>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</si>
  <si>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</si>
  <si>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</si>
  <si>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</si>
  <si>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</si>
  <si>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</si>
  <si>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</si>
  <si>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</si>
  <si>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</si>
  <si>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</si>
  <si>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</si>
  <si>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</si>
  <si>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</si>
  <si>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</si>
  <si>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</si>
  <si>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</si>
  <si>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</si>
  <si>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</si>
  <si>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</si>
  <si>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</si>
  <si>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</si>
  <si>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</si>
  <si>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</si>
  <si>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</si>
  <si>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</si>
  <si>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</si>
  <si>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</si>
  <si>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</si>
  <si>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</si>
  <si>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</si>
  <si>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</si>
  <si>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</si>
  <si>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</si>
  <si>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</si>
  <si>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</si>
  <si>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</si>
  <si>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</si>
  <si>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</si>
  <si>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</si>
  <si>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</si>
  <si>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</si>
  <si>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</si>
  <si>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</si>
  <si>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</si>
  <si>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</si>
  <si>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</si>
  <si>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</si>
  <si>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</si>
  <si>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</si>
  <si>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</si>
  <si>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</si>
  <si>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</si>
  <si>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</si>
  <si>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</si>
  <si>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</si>
  <si>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</si>
  <si>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</si>
  <si>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</si>
  <si>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</si>
  <si>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</si>
  <si>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</si>
  <si>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</si>
  <si>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</si>
  <si>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</si>
  <si>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</si>
  <si>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</si>
  <si>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</si>
  <si>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</si>
  <si>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</si>
  <si>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</si>
  <si>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</si>
  <si>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</si>
  <si>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</si>
  <si>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</si>
  <si>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</si>
  <si>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</si>
  <si>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</si>
  <si>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</si>
  <si>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</si>
  <si>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</si>
  <si>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</si>
  <si>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</si>
  <si>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</si>
  <si>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</si>
  <si>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</si>
  <si>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</si>
  <si>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</si>
  <si>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</si>
  <si>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</si>
  <si>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</si>
  <si>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</si>
  <si>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</si>
  <si>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</si>
  <si>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</si>
  <si>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</si>
  <si>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</si>
  <si>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</si>
  <si>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</si>
  <si>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</si>
  <si>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</si>
  <si>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</si>
  <si>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</si>
  <si>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</si>
  <si>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</si>
  <si>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</si>
  <si>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</si>
  <si>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</si>
  <si>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</si>
  <si>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</si>
  <si>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</si>
  <si>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</si>
  <si>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</si>
  <si>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</si>
  <si>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</si>
  <si>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</si>
  <si>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</si>
  <si>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</si>
  <si>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</si>
  <si>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</si>
  <si>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</si>
  <si>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</si>
  <si>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</si>
  <si>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</si>
  <si>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</si>
  <si>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</si>
  <si>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</si>
  <si>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</si>
  <si>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</si>
  <si>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</si>
  <si>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</si>
  <si>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</si>
  <si>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</si>
  <si>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</si>
  <si>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</si>
  <si>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</si>
  <si>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</si>
  <si>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</si>
  <si>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</si>
  <si>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</si>
  <si>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</si>
  <si>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</si>
  <si>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</si>
  <si>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</si>
  <si>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</si>
  <si>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</si>
  <si>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</si>
  <si>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</si>
  <si>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</si>
  <si>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</si>
  <si>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</si>
  <si>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</si>
  <si>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</si>
  <si>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</si>
  <si>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</si>
  <si>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</si>
  <si>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</si>
  <si>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</si>
  <si>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</si>
  <si>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</si>
  <si>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</si>
  <si>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</si>
  <si>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</si>
  <si>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</si>
  <si>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</si>
  <si>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</si>
  <si>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</si>
  <si>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</si>
  <si>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</si>
  <si>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</si>
  <si>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</si>
  <si>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</si>
  <si>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</si>
  <si>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</si>
  <si>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</si>
  <si>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</si>
  <si>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</si>
  <si>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</si>
  <si>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</si>
  <si>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</si>
  <si>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</si>
  <si>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</si>
  <si>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</si>
  <si>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</si>
  <si>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</si>
  <si>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</si>
  <si>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</si>
  <si>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</si>
  <si>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</si>
  <si>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</si>
  <si>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</si>
  <si>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</si>
  <si>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</si>
  <si>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</si>
  <si>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</si>
  <si>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</si>
  <si>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</si>
  <si>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</si>
  <si>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</si>
  <si>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</si>
  <si>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</si>
  <si>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</si>
  <si>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</si>
  <si>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</si>
  <si>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</si>
  <si>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</si>
  <si>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</si>
  <si>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</si>
  <si>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</si>
  <si>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</si>
  <si>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</si>
  <si>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</si>
  <si>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</si>
  <si>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</si>
  <si>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</si>
  <si>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</si>
  <si>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</si>
  <si>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</si>
  <si>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</si>
  <si>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</si>
  <si>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</si>
  <si>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</si>
  <si>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</si>
  <si>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</si>
  <si>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</si>
  <si>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</si>
  <si>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</si>
  <si>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</si>
  <si>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</si>
  <si>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</si>
  <si>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</si>
  <si>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</si>
  <si>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</si>
  <si>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</si>
  <si>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</si>
  <si>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</si>
  <si>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</si>
  <si>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</si>
  <si>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</si>
  <si>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</si>
  <si>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</si>
  <si>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</si>
  <si>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</si>
  <si>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</si>
  <si>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</si>
  <si>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</si>
  <si>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</si>
  <si>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</si>
  <si>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</si>
  <si>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</si>
  <si>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</si>
  <si>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</si>
  <si>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</si>
  <si>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</si>
  <si>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</si>
  <si>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</si>
  <si>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</si>
  <si>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</si>
  <si>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</si>
  <si>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</si>
  <si>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</si>
  <si>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</si>
  <si>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</si>
  <si>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</si>
  <si>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</si>
  <si>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</si>
  <si>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</si>
  <si>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</si>
  <si>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</si>
  <si>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</si>
  <si>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</si>
  <si>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</si>
  <si>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</si>
  <si>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</si>
  <si>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</si>
  <si>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</si>
  <si>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</si>
  <si>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</si>
  <si>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</si>
  <si>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</si>
  <si>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</si>
  <si>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</si>
  <si>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</si>
  <si>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</si>
  <si>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</si>
  <si>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</si>
  <si>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</si>
  <si>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</si>
  <si>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</si>
  <si>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</si>
  <si>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</si>
  <si>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</si>
  <si>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</si>
  <si>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</si>
  <si>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</si>
  <si>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</si>
  <si>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</si>
  <si>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</si>
  <si>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</si>
  <si>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</si>
  <si>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</si>
  <si>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</si>
  <si>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</si>
  <si>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</si>
  <si>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</si>
  <si>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</si>
  <si>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</si>
  <si>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</si>
  <si>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</si>
  <si>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</si>
  <si>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</si>
  <si>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</si>
  <si>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</si>
  <si>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</si>
  <si>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</si>
  <si>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</si>
  <si>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</si>
  <si>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</si>
  <si>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</si>
  <si>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</si>
  <si>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</si>
  <si>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</si>
  <si>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</si>
  <si>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</si>
  <si>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</si>
  <si>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</si>
  <si>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</si>
  <si>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</si>
  <si>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</si>
  <si>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</si>
  <si>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</si>
  <si>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</si>
  <si>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</si>
  <si>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</si>
  <si>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</si>
  <si>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</si>
  <si>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</si>
  <si>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</si>
  <si>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</si>
  <si>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</si>
  <si>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</si>
  <si>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</si>
  <si>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</si>
  <si>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</si>
  <si>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</si>
  <si>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</si>
  <si>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</si>
  <si>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</si>
  <si>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</si>
  <si>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</si>
  <si>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</si>
  <si>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</si>
  <si>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</si>
  <si>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</si>
  <si>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</si>
  <si>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</si>
  <si>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</si>
  <si>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</si>
  <si>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</si>
  <si>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</si>
  <si>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</si>
  <si>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</si>
  <si>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</si>
  <si>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</si>
  <si>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</si>
  <si>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</si>
  <si>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</si>
  <si>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</si>
  <si>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</si>
  <si>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</si>
  <si>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</si>
  <si>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</si>
  <si>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</si>
  <si>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</si>
  <si>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</si>
  <si>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</si>
  <si>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</si>
  <si>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</si>
  <si>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</si>
  <si>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</si>
  <si>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</si>
  <si>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</si>
  <si>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</si>
  <si>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</si>
  <si>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</si>
  <si>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</si>
  <si>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</si>
  <si>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</si>
  <si>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</si>
  <si>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</si>
  <si>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</si>
  <si>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</si>
  <si>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</si>
  <si>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</si>
  <si>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</si>
  <si>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</si>
  <si>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</si>
  <si>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</si>
  <si>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</si>
  <si>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</si>
  <si>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</si>
  <si>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</si>
  <si>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</si>
  <si>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</si>
  <si>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</si>
  <si>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</si>
  <si>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</si>
  <si>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</si>
  <si>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</si>
  <si>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</si>
  <si>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</si>
  <si>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</si>
  <si>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</si>
  <si>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</si>
  <si>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</si>
  <si>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</si>
  <si>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</si>
  <si>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</si>
  <si>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</si>
  <si>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</si>
  <si>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</si>
  <si>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</si>
  <si>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</si>
  <si>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</si>
  <si>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</si>
  <si>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</si>
  <si>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</si>
  <si>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</si>
  <si>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</si>
  <si>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</si>
  <si>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</si>
  <si>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</si>
  <si>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</si>
  <si>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</si>
  <si>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</si>
  <si>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</si>
  <si>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</si>
  <si>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</si>
  <si>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</si>
  <si>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</si>
  <si>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</si>
  <si>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</si>
  <si>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</si>
  <si>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</si>
  <si>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</si>
  <si>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</si>
  <si>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</si>
  <si>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</si>
  <si>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</si>
  <si>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</si>
  <si>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</si>
  <si>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</si>
  <si>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</si>
  <si>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</si>
  <si>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</si>
  <si>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</si>
  <si>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</si>
  <si>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</si>
  <si>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</si>
  <si>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</si>
  <si>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</si>
  <si>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</si>
  <si>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</si>
  <si>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</si>
  <si>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</si>
  <si>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</si>
  <si>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</si>
  <si>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</si>
  <si>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</si>
  <si>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</si>
  <si>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</si>
  <si>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</si>
  <si>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</si>
  <si>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</si>
  <si>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</si>
  <si>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</si>
  <si>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</si>
  <si>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</si>
  <si>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</si>
  <si>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</si>
  <si>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</si>
  <si>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</si>
  <si>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</si>
  <si>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</si>
  <si>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</si>
  <si>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</si>
  <si>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</si>
  <si>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</si>
  <si>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</si>
  <si>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</si>
  <si>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</si>
  <si>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</si>
  <si>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</si>
  <si>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</si>
  <si>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</si>
  <si>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</si>
  <si>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</si>
  <si>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</si>
  <si>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</si>
  <si>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</si>
  <si>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</si>
  <si>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</si>
  <si>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</si>
  <si>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</si>
  <si>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</si>
  <si>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</si>
  <si>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</si>
  <si>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</si>
  <si>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</si>
  <si>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</si>
  <si>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</si>
  <si>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</si>
  <si>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</si>
  <si>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</si>
  <si>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</si>
  <si>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</si>
  <si>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</si>
  <si>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</si>
  <si>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</si>
  <si>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</si>
  <si>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</si>
  <si>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</si>
  <si>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</si>
  <si>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</si>
  <si>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</si>
  <si>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</si>
  <si>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</si>
  <si>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</si>
  <si>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</si>
  <si>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</si>
  <si>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</si>
  <si>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</si>
  <si>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</si>
  <si>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</si>
  <si>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</si>
  <si>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</si>
  <si>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</si>
  <si>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</si>
  <si>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</si>
  <si>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</si>
  <si>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</si>
  <si>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</si>
  <si>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</si>
  <si>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</si>
  <si>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</si>
  <si>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</si>
  <si>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</si>
  <si>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</si>
  <si>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</si>
  <si>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</si>
  <si>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</si>
  <si>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</si>
  <si>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</si>
  <si>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</si>
  <si>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</si>
  <si>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</si>
  <si>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</si>
  <si>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</si>
  <si>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</si>
  <si>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</si>
  <si>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</si>
  <si>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</si>
  <si>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</si>
  <si>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</si>
  <si>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</si>
  <si>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</si>
  <si>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</si>
  <si>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</si>
  <si>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</si>
  <si>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</si>
  <si>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</si>
  <si>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</si>
  <si>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</si>
  <si>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</si>
  <si>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</si>
  <si>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</si>
  <si>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</si>
  <si>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</si>
  <si>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</si>
  <si>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</si>
  <si>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</si>
  <si>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</si>
  <si>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</si>
  <si>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</si>
  <si>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</si>
  <si>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</si>
  <si>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</si>
  <si>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</si>
  <si>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</si>
  <si>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</si>
  <si>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</si>
  <si>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</si>
  <si>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</si>
  <si>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</si>
  <si>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</si>
  <si>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</si>
  <si>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</si>
  <si>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</si>
  <si>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</si>
  <si>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</si>
  <si>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</si>
  <si>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</si>
  <si>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</si>
  <si>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</si>
  <si>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</si>
  <si>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</si>
  <si>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</si>
  <si>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</si>
  <si>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</si>
  <si>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</si>
  <si>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</si>
  <si>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</si>
  <si>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</si>
  <si>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</si>
  <si>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</si>
  <si>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</si>
  <si>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</si>
  <si>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</si>
  <si>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</si>
  <si>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</si>
  <si>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</si>
  <si>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</si>
  <si>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</si>
  <si>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</si>
  <si>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</si>
  <si>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</si>
  <si>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</si>
  <si>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</si>
  <si>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</si>
  <si>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</si>
  <si>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</si>
  <si>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</si>
  <si>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</si>
  <si>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</si>
  <si>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</si>
  <si>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</si>
  <si>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</si>
  <si>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</si>
  <si>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</si>
  <si>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</si>
  <si>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</si>
  <si>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</si>
  <si>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</si>
  <si>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</si>
  <si>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</si>
  <si>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</si>
  <si>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</si>
  <si>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</si>
  <si>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</si>
  <si>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</si>
  <si>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</si>
  <si>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</si>
  <si>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</si>
  <si>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</si>
  <si>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</si>
  <si>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</si>
  <si>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</si>
  <si>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</si>
  <si>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</si>
  <si>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</si>
  <si>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</si>
  <si>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</si>
  <si>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</si>
  <si>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</si>
  <si>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</si>
  <si>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</si>
  <si>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</si>
  <si>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</si>
  <si>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</si>
  <si>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</si>
  <si>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</si>
  <si>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</si>
  <si>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</si>
  <si>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</si>
  <si>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</si>
  <si>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</si>
  <si>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</si>
  <si>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</si>
  <si>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</si>
  <si>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</si>
  <si>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</si>
  <si>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</si>
  <si>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</si>
  <si>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</si>
  <si>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</si>
  <si>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</si>
  <si>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</si>
  <si>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</si>
  <si>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</si>
  <si>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</si>
  <si>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</si>
  <si>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</si>
  <si>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</si>
  <si>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</si>
  <si>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</si>
  <si>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</si>
  <si>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</si>
  <si>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</si>
  <si>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</si>
  <si>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</si>
  <si>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</si>
  <si>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</si>
  <si>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</si>
  <si>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</si>
  <si>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</si>
  <si>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</si>
  <si>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</si>
  <si>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</si>
  <si>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</si>
  <si>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</si>
  <si>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</si>
  <si>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</si>
  <si>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</si>
  <si>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</si>
  <si>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</si>
  <si>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</si>
  <si>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</si>
  <si>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</si>
  <si>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</si>
  <si>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</si>
  <si>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</si>
  <si>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</si>
  <si>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</si>
  <si>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</si>
  <si>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</si>
  <si>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</si>
  <si>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</si>
  <si>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</si>
  <si>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</si>
  <si>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</si>
  <si>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</si>
  <si>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</si>
  <si>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</si>
  <si>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</si>
  <si>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</si>
  <si>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</si>
  <si>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</si>
  <si>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</si>
  <si>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</si>
  <si>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</si>
  <si>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</si>
  <si>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</si>
  <si>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</si>
  <si>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</si>
  <si>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</si>
  <si>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</si>
  <si>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</si>
  <si>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</si>
  <si>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</si>
  <si>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</si>
  <si>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</si>
  <si>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</si>
  <si>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</si>
  <si>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</si>
  <si>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</si>
  <si>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</si>
  <si>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</si>
  <si>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</si>
  <si>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</si>
  <si>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</si>
  <si>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</si>
  <si>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</si>
  <si>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</si>
  <si>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</si>
  <si>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</si>
  <si>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</si>
  <si>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</si>
  <si>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</si>
  <si>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</si>
  <si>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</si>
  <si>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</si>
  <si>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</si>
  <si>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</si>
  <si>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</si>
  <si>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</si>
  <si>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</si>
  <si>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</si>
  <si>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</si>
  <si>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</si>
  <si>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</si>
  <si>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</si>
  <si>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</si>
  <si>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</si>
  <si>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</si>
  <si>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</si>
  <si>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</si>
  <si>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</si>
  <si>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</si>
  <si>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</si>
  <si>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</si>
  <si>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</si>
  <si>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</si>
  <si>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</si>
  <si>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</si>
  <si>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</si>
  <si>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</si>
  <si>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</si>
  <si>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</si>
  <si>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</si>
  <si>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</si>
  <si>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</si>
  <si>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</si>
  <si>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</si>
  <si>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</si>
  <si>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</si>
  <si>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</si>
  <si>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</si>
  <si>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</si>
  <si>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</si>
  <si>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</si>
  <si>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</si>
  <si>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</si>
  <si>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</si>
  <si>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</si>
  <si>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</si>
  <si>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</si>
  <si>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</si>
  <si>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</si>
  <si>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</si>
  <si>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</si>
  <si>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</si>
  <si>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</si>
  <si>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</si>
  <si>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</si>
  <si>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</si>
  <si>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</si>
  <si>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</si>
  <si>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</si>
  <si>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</si>
  <si>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</si>
  <si>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</si>
  <si>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</si>
  <si>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</si>
  <si>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</si>
  <si>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</si>
  <si>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</si>
  <si>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</si>
  <si>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</si>
  <si>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</si>
  <si>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</si>
  <si>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</si>
  <si>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</si>
  <si>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</si>
  <si>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</si>
  <si>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</si>
  <si>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</si>
  <si>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</si>
  <si>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</si>
  <si>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</si>
  <si>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</si>
  <si>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</si>
  <si>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</si>
  <si>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</si>
  <si>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</si>
  <si>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</si>
  <si>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</si>
  <si>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</si>
  <si>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</si>
  <si>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</si>
  <si>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</si>
  <si>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</si>
  <si>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</si>
  <si>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</si>
  <si>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</si>
  <si>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</si>
  <si>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</si>
  <si>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</si>
  <si>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</si>
  <si>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</si>
  <si>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</si>
  <si>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</si>
  <si>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</si>
  <si>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</si>
  <si>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</si>
  <si>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</si>
  <si>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</si>
  <si>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</si>
  <si>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</si>
  <si>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</si>
  <si>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</si>
  <si>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</si>
  <si>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</si>
  <si>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</si>
  <si>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</si>
  <si>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</si>
  <si>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</si>
  <si>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</si>
  <si>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</si>
  <si>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</si>
  <si>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</si>
  <si>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</si>
  <si>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</si>
  <si>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</si>
  <si>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</si>
  <si>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</si>
  <si>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</si>
  <si>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</si>
  <si>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</si>
  <si>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</si>
  <si>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</si>
  <si>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</si>
  <si>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</si>
  <si>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</si>
  <si>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</si>
  <si>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</si>
  <si>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</si>
  <si>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</si>
  <si>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</si>
  <si>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</si>
  <si>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</si>
  <si>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</si>
  <si>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</si>
  <si>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</si>
  <si>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</si>
  <si>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</si>
  <si>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</si>
  <si>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</si>
  <si>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</si>
  <si>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</si>
  <si>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</si>
  <si>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</si>
  <si>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</si>
  <si>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</si>
  <si>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</si>
  <si>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</si>
  <si>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</si>
  <si>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</si>
  <si>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</si>
  <si>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</si>
  <si>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</si>
  <si>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</si>
  <si>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</si>
  <si>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</si>
  <si>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</si>
  <si>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</si>
  <si>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</si>
  <si>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</si>
  <si>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</si>
  <si>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</si>
  <si>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</si>
  <si>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</si>
  <si>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</si>
  <si>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</si>
  <si>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</si>
  <si>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</si>
  <si>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</si>
  <si>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</si>
  <si>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</si>
  <si>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</si>
  <si>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</si>
  <si>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</si>
  <si>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</si>
  <si>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</si>
  <si>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</si>
  <si>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</si>
  <si>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</si>
  <si>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</si>
  <si>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</si>
  <si>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</si>
  <si>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</si>
  <si>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</si>
  <si>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</si>
  <si>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</si>
  <si>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</si>
  <si>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</si>
  <si>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</si>
  <si>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</si>
  <si>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</si>
  <si>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</si>
  <si>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</si>
  <si>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</si>
  <si>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</si>
  <si>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</si>
  <si>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</si>
  <si>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</si>
  <si>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</si>
  <si>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</si>
  <si>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</si>
  <si>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</si>
  <si>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</si>
  <si>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</si>
  <si>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</si>
  <si>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</si>
  <si>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</si>
  <si>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</si>
  <si>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</si>
  <si>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</si>
  <si>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</si>
  <si>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</si>
  <si>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</si>
  <si>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</si>
  <si>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</si>
  <si>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</si>
  <si>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</si>
  <si>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</si>
  <si>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</si>
  <si>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</si>
  <si>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</si>
  <si>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</si>
  <si>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</si>
  <si>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</si>
  <si>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</si>
  <si>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</si>
  <si>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</si>
  <si>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</si>
  <si>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</si>
  <si>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</si>
  <si>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</si>
  <si>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</si>
  <si>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</si>
  <si>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</si>
  <si>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</si>
  <si>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</si>
  <si>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</si>
  <si>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</si>
  <si>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</si>
  <si>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</si>
  <si>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</si>
  <si>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</si>
  <si>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</si>
  <si>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</si>
  <si>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</si>
  <si>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</si>
  <si>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</si>
  <si>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</si>
  <si>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</si>
  <si>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</si>
  <si>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</si>
  <si>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</si>
  <si>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</si>
  <si>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</si>
  <si>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</si>
  <si>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</si>
  <si>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</si>
  <si>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</si>
  <si>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</si>
  <si>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</si>
  <si>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</si>
  <si>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</si>
  <si>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</si>
  <si>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</si>
  <si>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</si>
  <si>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</si>
  <si>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</si>
  <si>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</si>
  <si>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</si>
  <si>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</si>
  <si>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</si>
  <si>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</si>
  <si>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</si>
  <si>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</si>
  <si>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</si>
  <si>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</si>
  <si>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</si>
  <si>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</si>
  <si>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</si>
  <si>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</si>
  <si>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</si>
  <si>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</si>
  <si>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</si>
  <si>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</si>
  <si>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</si>
  <si>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</si>
  <si>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</si>
  <si>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</si>
  <si>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</si>
  <si>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</si>
  <si>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</si>
  <si>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</si>
  <si>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</si>
  <si>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</si>
  <si>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</si>
  <si>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</si>
  <si>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</si>
  <si>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</si>
  <si>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</si>
  <si>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</si>
  <si>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</si>
  <si>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</si>
  <si>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</si>
  <si>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</si>
  <si>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</si>
  <si>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</si>
  <si>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</si>
  <si>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</si>
  <si>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</si>
  <si>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</si>
  <si>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</si>
  <si>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</si>
  <si>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</si>
  <si>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</si>
  <si>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</si>
  <si>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</si>
  <si>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</si>
  <si>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</si>
  <si>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</si>
  <si>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</si>
  <si>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</si>
  <si>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</si>
  <si>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</si>
  <si>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</si>
  <si>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</si>
  <si>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</si>
  <si>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</si>
  <si>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</si>
  <si>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</si>
  <si>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</si>
  <si>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</si>
  <si>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</si>
  <si>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</si>
  <si>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</si>
  <si>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</si>
  <si>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</si>
  <si>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</si>
  <si>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</si>
  <si>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</si>
  <si>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</si>
  <si>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</si>
  <si>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</si>
  <si>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</si>
  <si>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</si>
  <si>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</si>
  <si>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</si>
  <si>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</si>
  <si>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</si>
  <si>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</si>
  <si>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</si>
  <si>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</si>
  <si>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</si>
  <si>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</si>
  <si>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</si>
  <si>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</si>
  <si>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</si>
  <si>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</si>
  <si>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</si>
  <si>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</si>
  <si>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</si>
  <si>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</si>
  <si>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</si>
  <si>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</si>
  <si>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</si>
  <si>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</si>
  <si>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</si>
  <si>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</si>
  <si>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</si>
  <si>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</si>
  <si>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</si>
  <si>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</si>
  <si>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</si>
  <si>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</si>
  <si>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</si>
  <si>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</si>
  <si>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</si>
  <si>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</si>
  <si>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</si>
  <si>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</si>
  <si>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</si>
  <si>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</si>
  <si>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</si>
  <si>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</si>
  <si>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</si>
  <si>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</si>
  <si>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</si>
  <si>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</si>
  <si>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</si>
  <si>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</si>
  <si>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</si>
  <si>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</si>
  <si>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</si>
  <si>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</si>
  <si>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</si>
  <si>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</si>
  <si>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</si>
  <si>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</si>
  <si>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</si>
  <si>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</si>
  <si>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</si>
  <si>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</si>
  <si>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</si>
  <si>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</si>
  <si>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</si>
  <si>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</si>
  <si>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</si>
  <si>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</si>
  <si>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</si>
  <si>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</si>
  <si>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</si>
  <si>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</si>
  <si>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</si>
  <si>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</si>
  <si>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</si>
  <si>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</si>
  <si>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</si>
  <si>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</si>
  <si>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</si>
  <si>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</si>
  <si>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</si>
  <si>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</si>
  <si>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</si>
  <si>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</si>
  <si>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</si>
  <si>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</si>
  <si>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</si>
  <si>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</si>
  <si>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</si>
  <si>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</si>
  <si>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</si>
  <si>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</si>
  <si>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</si>
  <si>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</si>
  <si>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</si>
  <si>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</si>
  <si>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</si>
  <si>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</si>
  <si>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</si>
  <si>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</si>
  <si>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</si>
  <si>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</si>
  <si>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</si>
  <si>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</si>
  <si>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</si>
  <si>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</si>
  <si>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</si>
  <si>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</si>
  <si>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</si>
  <si>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</si>
  <si>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</si>
  <si>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</si>
  <si>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</si>
  <si>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</si>
  <si>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</si>
  <si>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</si>
  <si>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</si>
  <si>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</si>
  <si>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</si>
  <si>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</si>
  <si>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</si>
  <si>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</si>
  <si>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</si>
  <si>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</si>
  <si>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</si>
  <si>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</si>
  <si>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</si>
  <si>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</si>
  <si>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</si>
  <si>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</si>
  <si>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</si>
  <si>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</si>
  <si>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</si>
  <si>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</si>
  <si>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</si>
  <si>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</si>
  <si>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</si>
  <si>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</si>
  <si>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</si>
  <si>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</si>
  <si>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</si>
  <si>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</si>
  <si>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</si>
  <si>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</si>
  <si>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</si>
  <si>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</si>
  <si>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</si>
  <si>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</si>
  <si>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</si>
  <si>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</si>
  <si>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</si>
  <si>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</si>
  <si>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</si>
  <si>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</si>
  <si>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</si>
  <si>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</si>
  <si>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</si>
  <si>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</si>
  <si>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</si>
  <si>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</si>
  <si>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</si>
  <si>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</si>
  <si>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</si>
  <si>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</si>
  <si>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</si>
  <si>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</si>
  <si>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</si>
  <si>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</si>
  <si>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</si>
  <si>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</si>
  <si>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</si>
  <si>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</si>
  <si>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</si>
  <si>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</si>
  <si>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</si>
  <si>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</si>
  <si>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</si>
  <si>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</si>
  <si>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</si>
  <si>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</si>
  <si>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</si>
  <si>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</si>
  <si>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</si>
  <si>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</si>
  <si>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</si>
  <si>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</si>
  <si>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</si>
  <si>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</si>
  <si>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</si>
  <si>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</si>
  <si>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</si>
  <si>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</si>
  <si>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</si>
  <si>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</si>
  <si>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</si>
  <si>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</si>
  <si>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</si>
  <si>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</si>
  <si>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</si>
  <si>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</si>
  <si>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</si>
  <si>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</si>
  <si>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</si>
  <si>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</si>
  <si>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</si>
  <si>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</si>
  <si>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</si>
  <si>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</si>
  <si>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</si>
  <si>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</si>
  <si>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</si>
  <si>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</si>
  <si>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</si>
  <si>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</si>
  <si>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</si>
  <si>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</si>
  <si>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</si>
  <si>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</si>
  <si>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</si>
  <si>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</si>
  <si>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</si>
  <si>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</si>
  <si>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</si>
  <si>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</si>
  <si>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</si>
  <si>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</si>
  <si>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</si>
  <si>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</si>
  <si>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</si>
  <si>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</si>
  <si>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</si>
  <si>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</si>
  <si>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</si>
  <si>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</si>
  <si>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</si>
  <si>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</si>
  <si>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</si>
  <si>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</si>
  <si>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</si>
  <si>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</si>
  <si>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</si>
  <si>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</si>
  <si>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</si>
  <si>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</si>
  <si>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</si>
  <si>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</si>
  <si>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</si>
  <si>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</si>
  <si>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</si>
  <si>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</si>
  <si>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</si>
  <si>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</si>
  <si>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</si>
  <si>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</si>
  <si>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</si>
  <si>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</si>
  <si>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</si>
  <si>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</si>
  <si>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</si>
  <si>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</si>
  <si>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</si>
  <si>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</si>
  <si>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</si>
  <si>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</si>
  <si>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</si>
  <si>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</si>
  <si>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</si>
  <si>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</si>
  <si>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</si>
  <si>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</si>
  <si>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</si>
  <si>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</si>
  <si>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</si>
  <si>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</si>
  <si>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</si>
  <si>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</si>
  <si>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</si>
  <si>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</si>
  <si>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</si>
  <si>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</si>
  <si>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</si>
  <si>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</si>
  <si>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</si>
  <si>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</si>
  <si>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</si>
  <si>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</si>
  <si>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</si>
  <si>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</si>
  <si>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</si>
  <si>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</si>
  <si>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</si>
  <si>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</si>
  <si>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</si>
  <si>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</si>
  <si>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</si>
  <si>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</si>
  <si>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</si>
  <si>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</si>
  <si>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</si>
  <si>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</si>
  <si>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</si>
  <si>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</si>
  <si>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</si>
  <si>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</si>
  <si>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</si>
  <si>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</si>
  <si>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</si>
  <si>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</si>
  <si>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</si>
  <si>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</si>
  <si>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</si>
  <si>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</si>
  <si>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</si>
  <si>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</si>
  <si>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</si>
  <si>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</si>
  <si>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</si>
  <si>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</si>
  <si>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</si>
  <si>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</si>
  <si>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</si>
  <si>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</si>
  <si>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</si>
  <si>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</si>
  <si>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</si>
  <si>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</si>
  <si>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</si>
  <si>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</si>
  <si>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</si>
  <si>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</si>
  <si>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</si>
  <si>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</si>
  <si>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</si>
  <si>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</si>
  <si>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</si>
  <si>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</si>
  <si>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</si>
  <si>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</si>
  <si>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</si>
  <si>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</si>
  <si>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</si>
  <si>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</si>
  <si>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</si>
  <si>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</si>
  <si>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</si>
  <si>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</si>
  <si>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</si>
  <si>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</si>
  <si>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</si>
  <si>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</si>
  <si>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</si>
  <si>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</si>
  <si>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</si>
  <si>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</si>
  <si>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</si>
  <si>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</si>
  <si>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</si>
  <si>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</si>
  <si>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</si>
  <si>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</si>
  <si>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</si>
  <si>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</si>
  <si>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</si>
  <si>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</si>
  <si>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</si>
  <si>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</si>
  <si>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</si>
  <si>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</si>
  <si>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</si>
  <si>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</si>
  <si>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</si>
  <si>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</si>
  <si>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</si>
  <si>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</si>
  <si>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</si>
  <si>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</si>
  <si>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</si>
  <si>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</si>
  <si>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</si>
  <si>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</si>
  <si>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</si>
  <si>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</si>
  <si>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</si>
  <si>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</si>
  <si>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</si>
  <si>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</si>
  <si>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</si>
  <si>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</si>
  <si>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</si>
  <si>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</si>
  <si>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</si>
  <si>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</si>
  <si>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</si>
  <si>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</si>
  <si>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</si>
  <si>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</si>
  <si>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</si>
  <si>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</si>
  <si>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</si>
  <si>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</si>
  <si>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</si>
  <si>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</si>
  <si>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</si>
  <si>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</si>
  <si>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</si>
  <si>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</si>
  <si>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</si>
  <si>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</si>
  <si>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</si>
  <si>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</si>
  <si>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</si>
  <si>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</si>
  <si>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</si>
  <si>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</si>
  <si>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</si>
  <si>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</si>
  <si>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</si>
  <si>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</si>
  <si>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</si>
  <si>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</si>
  <si>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</si>
  <si>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</si>
  <si>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</si>
  <si>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</si>
  <si>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</si>
  <si>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</si>
  <si>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</si>
  <si>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</si>
  <si>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</si>
  <si>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</si>
  <si>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</si>
  <si>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</si>
  <si>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</si>
  <si>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</si>
  <si>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</si>
  <si>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</si>
  <si>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</si>
  <si>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</si>
  <si>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</si>
  <si>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</si>
  <si>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</si>
  <si>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</si>
  <si>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</si>
  <si>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</si>
  <si>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</si>
  <si>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</si>
  <si>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</si>
  <si>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</si>
  <si>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</si>
  <si>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</si>
  <si>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</si>
  <si>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</si>
  <si>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</si>
  <si>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</si>
  <si>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</si>
  <si>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</si>
  <si>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</si>
  <si>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</si>
  <si>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</si>
  <si>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</si>
  <si>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</si>
  <si>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</si>
  <si>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</si>
  <si>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</si>
  <si>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</si>
  <si>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</si>
  <si>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</si>
  <si>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</si>
  <si>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</si>
  <si>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</si>
  <si>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</si>
  <si>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</si>
  <si>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</si>
  <si>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</si>
  <si>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</si>
  <si>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</si>
  <si>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</si>
  <si>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</si>
  <si>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</si>
  <si>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</si>
  <si>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</si>
  <si>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</si>
  <si>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</si>
  <si>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</si>
  <si>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</si>
  <si>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</si>
  <si>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</si>
  <si>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</si>
  <si>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</si>
  <si>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</si>
  <si>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</si>
  <si>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</si>
  <si>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</si>
  <si>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</si>
  <si>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</si>
  <si>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</si>
  <si>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</si>
  <si>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</si>
  <si>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</si>
  <si>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</si>
  <si>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</si>
  <si>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</si>
  <si>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</si>
  <si>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</si>
  <si>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</si>
  <si>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</si>
  <si>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</si>
  <si>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</si>
  <si>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</si>
  <si>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</si>
  <si>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</si>
  <si>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</si>
  <si>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</si>
  <si>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</si>
  <si>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</si>
  <si>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</si>
  <si>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</si>
  <si>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</si>
  <si>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</si>
  <si>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</si>
  <si>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</si>
  <si>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</si>
  <si>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</si>
  <si>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</si>
  <si>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</si>
  <si>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</si>
  <si>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</si>
  <si>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</si>
  <si>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</si>
  <si>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</si>
  <si>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</si>
  <si>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</si>
  <si>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</si>
  <si>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</si>
  <si>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</si>
  <si>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</si>
  <si>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</si>
  <si>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</si>
  <si>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</si>
  <si>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</si>
  <si>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</si>
  <si>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</si>
  <si>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</si>
  <si>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</si>
  <si>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</si>
  <si>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</si>
  <si>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</si>
  <si>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</si>
  <si>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</si>
  <si>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</si>
  <si>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</si>
  <si>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</si>
  <si>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</si>
  <si>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</si>
  <si>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</si>
  <si>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</si>
  <si>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</si>
  <si>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</si>
  <si>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</si>
  <si>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</si>
  <si>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</si>
  <si>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</si>
  <si>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</si>
  <si>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</si>
  <si>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</si>
  <si>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</si>
  <si>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</si>
  <si>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</si>
  <si>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</si>
  <si>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</si>
  <si>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</si>
  <si>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</si>
  <si>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</si>
  <si>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</si>
  <si>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</si>
  <si>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</si>
  <si>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</si>
  <si>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</si>
  <si>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</si>
  <si>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</si>
  <si>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</si>
  <si>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</si>
  <si>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</si>
  <si>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</si>
  <si>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</si>
  <si>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</si>
  <si>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</si>
  <si>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</si>
  <si>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</si>
  <si>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</si>
  <si>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</si>
  <si>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</si>
  <si>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</si>
  <si>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</si>
  <si>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</si>
  <si>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</si>
  <si>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</si>
  <si>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</si>
  <si>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</si>
  <si>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</si>
  <si>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</si>
  <si>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</si>
  <si>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</si>
  <si>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</si>
  <si>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</si>
  <si>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</si>
  <si>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</si>
  <si>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</si>
  <si>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</si>
  <si>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</si>
  <si>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</si>
  <si>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</si>
  <si>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</si>
  <si>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</si>
  <si>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</si>
  <si>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</si>
  <si>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</si>
  <si>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</si>
  <si>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</si>
  <si>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</si>
  <si>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</si>
  <si>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</si>
  <si>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</si>
  <si>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</si>
  <si>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</si>
  <si>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</si>
  <si>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</si>
  <si>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</si>
  <si>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</si>
  <si>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</si>
  <si>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</si>
  <si>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</si>
  <si>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</si>
  <si>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</si>
  <si>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</si>
  <si>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</si>
  <si>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</si>
  <si>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</si>
  <si>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</si>
  <si>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</si>
  <si>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</si>
  <si>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</si>
  <si>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</si>
  <si>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</si>
  <si>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</si>
  <si>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</si>
  <si>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</si>
  <si>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</si>
  <si>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</si>
  <si>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</si>
  <si>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</si>
  <si>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</si>
  <si>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</si>
  <si>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</si>
  <si>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</si>
  <si>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</si>
  <si>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</si>
  <si>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</si>
  <si>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</si>
  <si>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</si>
  <si>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</si>
  <si>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</si>
  <si>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</si>
  <si>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</si>
  <si>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</si>
  <si>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</si>
  <si>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</si>
  <si>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</si>
  <si>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</si>
  <si>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</si>
  <si>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</si>
  <si>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</si>
  <si>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</si>
  <si>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</si>
  <si>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</si>
  <si>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</si>
  <si>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</si>
  <si>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</si>
  <si>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</si>
  <si>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</si>
  <si>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</si>
  <si>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</si>
  <si>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</si>
  <si>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</si>
  <si>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</si>
  <si>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</si>
  <si>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</si>
  <si>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</si>
  <si>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</si>
  <si>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</si>
  <si>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</si>
  <si>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</si>
  <si>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</si>
  <si>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</si>
  <si>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</si>
  <si>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</si>
  <si>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</si>
  <si>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</si>
  <si>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</si>
  <si>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</si>
  <si>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</si>
  <si>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</si>
  <si>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</si>
  <si>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</si>
  <si>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</si>
  <si>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</si>
  <si>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</si>
  <si>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</si>
  <si>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</si>
  <si>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</si>
  <si>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</si>
  <si>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</si>
  <si>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</si>
  <si>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</si>
  <si>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</si>
  <si>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</si>
  <si>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</si>
  <si>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</si>
  <si>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</si>
  <si>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</si>
  <si>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</si>
  <si>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</si>
  <si>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</si>
  <si>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</si>
  <si>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</si>
  <si>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</si>
  <si>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</si>
  <si>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</si>
  <si>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</si>
  <si>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</si>
  <si>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</si>
  <si>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</si>
  <si>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</si>
  <si>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</si>
  <si>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</si>
  <si>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</si>
  <si>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</si>
  <si>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</si>
  <si>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</si>
  <si>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</si>
  <si>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</si>
  <si>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</si>
  <si>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</si>
  <si>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</si>
  <si>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</si>
  <si>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</si>
  <si>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</si>
  <si>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</si>
  <si>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</si>
  <si>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</si>
  <si>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</si>
  <si>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</si>
  <si>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</si>
  <si>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</si>
  <si>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</si>
  <si>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</si>
  <si>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</si>
  <si>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</si>
  <si>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</si>
  <si>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</si>
  <si>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</si>
  <si>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</si>
  <si>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</si>
  <si>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</si>
  <si>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</si>
  <si>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</si>
  <si>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</si>
  <si>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</si>
  <si>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</si>
  <si>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</si>
  <si>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</si>
  <si>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</si>
  <si>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</si>
  <si>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</si>
  <si>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</si>
  <si>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</si>
  <si>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</si>
  <si>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</si>
  <si>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</si>
  <si>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</si>
  <si>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</si>
  <si>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</si>
  <si>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</si>
  <si>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</si>
  <si>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</si>
  <si>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</si>
  <si>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</si>
  <si>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</si>
  <si>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</si>
  <si>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</si>
  <si>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</si>
  <si>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</si>
  <si>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</si>
  <si>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</si>
  <si>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</si>
  <si>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</si>
  <si>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</si>
  <si>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</si>
  <si>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</si>
  <si>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</si>
  <si>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</si>
  <si>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</si>
  <si>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</si>
  <si>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</si>
  <si>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</si>
  <si>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</si>
  <si>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</si>
  <si>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</si>
  <si>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</si>
  <si>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</si>
  <si>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</si>
  <si>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</si>
  <si>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</si>
  <si>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</si>
  <si>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</si>
  <si>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</si>
  <si>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</si>
  <si>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</si>
  <si>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</si>
  <si>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</si>
  <si>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</si>
  <si>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</si>
  <si>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</si>
  <si>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</si>
  <si>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</si>
  <si>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</si>
  <si>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</si>
  <si>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</si>
  <si>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</si>
  <si>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</si>
  <si>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</si>
  <si>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</si>
  <si>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</si>
  <si>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</si>
  <si>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</si>
  <si>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</si>
  <si>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</si>
  <si>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</si>
  <si>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</si>
  <si>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</si>
  <si>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</si>
  <si>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</si>
  <si>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</si>
  <si>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</si>
  <si>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</si>
  <si>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</si>
  <si>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</si>
  <si>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</si>
  <si>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</si>
  <si>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</si>
  <si>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</si>
  <si>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</si>
  <si>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</si>
  <si>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</si>
  <si>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</si>
  <si>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</si>
  <si>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</si>
  <si>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</si>
  <si>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</si>
  <si>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</si>
  <si>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</si>
  <si>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</si>
  <si>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</si>
  <si>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</si>
  <si>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</si>
  <si>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</si>
  <si>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</si>
  <si>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</si>
  <si>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</si>
  <si>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</si>
  <si>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</si>
  <si>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</si>
  <si>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</si>
  <si>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</si>
  <si>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</si>
  <si>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</si>
  <si>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</si>
  <si>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</si>
  <si>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</si>
  <si>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</si>
  <si>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</si>
  <si>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</si>
  <si>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</si>
  <si>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</si>
  <si>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</si>
  <si>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</si>
  <si>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</si>
  <si>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</si>
  <si>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</si>
  <si>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</si>
  <si>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</si>
  <si>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</si>
  <si>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</si>
  <si>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</si>
  <si>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</si>
  <si>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</si>
  <si>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</si>
  <si>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</si>
  <si>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</si>
  <si>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</si>
  <si>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</si>
  <si>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</si>
  <si>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</si>
  <si>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</si>
  <si>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</si>
  <si>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</si>
  <si>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</si>
  <si>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</si>
  <si>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</si>
  <si>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</si>
  <si>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</si>
  <si>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</si>
  <si>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</si>
  <si>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</si>
  <si>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</si>
  <si>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</si>
  <si>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</si>
  <si>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</si>
  <si>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</si>
  <si>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</si>
  <si>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</si>
  <si>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</si>
  <si>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</si>
  <si>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</si>
  <si>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</si>
  <si>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</si>
  <si>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</si>
  <si>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</si>
  <si>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</si>
  <si>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</si>
  <si>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</si>
  <si>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</si>
  <si>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</si>
  <si>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</si>
  <si>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</si>
  <si>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</si>
  <si>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</si>
  <si>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</si>
  <si>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</si>
  <si>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</si>
  <si>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</si>
  <si>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</si>
  <si>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</si>
  <si>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</si>
  <si>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</si>
  <si>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</si>
  <si>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</si>
  <si>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</si>
  <si>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</si>
  <si>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</si>
  <si>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</si>
  <si>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</si>
  <si>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</si>
  <si>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</si>
  <si>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</si>
  <si>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</si>
  <si>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</si>
  <si>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</si>
  <si>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</si>
  <si>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</si>
  <si>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</si>
  <si>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</si>
  <si>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</si>
  <si>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</si>
  <si>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</si>
  <si>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</si>
  <si>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</si>
  <si>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</si>
  <si>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</si>
  <si>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</si>
  <si>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</si>
  <si>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</si>
  <si>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</si>
  <si>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</si>
  <si>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</si>
  <si>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</si>
  <si>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</si>
  <si>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</si>
  <si>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</si>
  <si>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</si>
  <si>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</si>
  <si>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</si>
  <si>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</si>
  <si>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</si>
  <si>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</si>
  <si>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</si>
  <si>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</si>
  <si>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</si>
  <si>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</si>
  <si>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</si>
  <si>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</si>
  <si>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</si>
  <si>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</si>
  <si>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</si>
  <si>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</si>
  <si>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</si>
  <si>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</si>
  <si>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</si>
  <si>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</si>
  <si>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</si>
  <si>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</si>
  <si>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</si>
  <si>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</si>
  <si>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</si>
  <si>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</si>
  <si>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</si>
  <si>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</si>
  <si>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</si>
  <si>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</si>
  <si>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</si>
  <si>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</si>
  <si>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</si>
  <si>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</si>
  <si>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</si>
  <si>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</si>
  <si>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</si>
  <si>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</si>
  <si>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</si>
  <si>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</si>
  <si>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</si>
  <si>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</si>
  <si>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</si>
  <si>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</si>
  <si>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</si>
  <si>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</si>
  <si>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</si>
  <si>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</si>
  <si>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</si>
  <si>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</si>
  <si>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</si>
  <si>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</si>
  <si>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</si>
  <si>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</si>
  <si>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</si>
  <si>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</si>
  <si>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</si>
  <si>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</si>
  <si>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</si>
  <si>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</si>
  <si>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</si>
  <si>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</si>
  <si>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</si>
  <si>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</si>
  <si>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</si>
  <si>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</si>
  <si>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</si>
  <si>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</si>
  <si>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</si>
  <si>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</si>
  <si>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</si>
  <si>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</si>
  <si>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</si>
  <si>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</si>
  <si>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</si>
  <si>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</si>
  <si>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</si>
  <si>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</si>
  <si>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</si>
  <si>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</si>
  <si>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</si>
  <si>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</si>
  <si>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</si>
  <si>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</si>
  <si>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</si>
  <si>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</si>
  <si>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</si>
  <si>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</si>
  <si>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</si>
  <si>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</si>
  <si>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</si>
  <si>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</si>
  <si>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</si>
  <si>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</si>
  <si>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</si>
  <si>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</si>
  <si>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</si>
  <si>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</si>
  <si>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</si>
  <si>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</si>
  <si>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</si>
  <si>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</si>
  <si>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</si>
  <si>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</si>
  <si>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</si>
  <si>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</si>
  <si>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</si>
  <si>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</si>
  <si>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</si>
  <si>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</si>
  <si>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</si>
  <si>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</si>
  <si>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</si>
  <si>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</si>
  <si>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</si>
  <si>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</si>
  <si>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</si>
  <si>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</si>
  <si>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</si>
  <si>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</si>
  <si>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</si>
  <si>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</si>
  <si>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</si>
  <si>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</si>
  <si>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</si>
  <si>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</si>
  <si>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</si>
  <si>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</si>
  <si>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</si>
  <si>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</si>
  <si>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</si>
  <si>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</si>
  <si>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</si>
  <si>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</si>
  <si>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</si>
  <si>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</si>
  <si>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</si>
  <si>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</si>
  <si>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</si>
  <si>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</si>
  <si>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</si>
  <si>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</si>
  <si>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</si>
  <si>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</si>
  <si>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</si>
  <si>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</si>
  <si>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</si>
  <si>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</si>
  <si>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</si>
  <si>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</si>
  <si>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</si>
  <si>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</si>
  <si>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</si>
  <si>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</si>
  <si>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</si>
  <si>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</si>
  <si>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</si>
  <si>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</si>
  <si>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</si>
  <si>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</si>
  <si>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</si>
  <si>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</si>
  <si>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</si>
  <si>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</si>
  <si>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</si>
  <si>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</si>
  <si>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</si>
  <si>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</si>
  <si>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</si>
  <si>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</si>
  <si>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</si>
  <si>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</si>
  <si>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</si>
  <si>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</si>
  <si>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</si>
  <si>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</si>
  <si>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</si>
  <si>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</si>
  <si>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</si>
  <si>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</si>
  <si>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</si>
  <si>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</si>
  <si>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</si>
  <si>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</si>
  <si>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</si>
  <si>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</si>
  <si>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</si>
  <si>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</si>
  <si>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</si>
  <si>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</si>
  <si>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</si>
  <si>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</si>
  <si>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</si>
  <si>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</si>
  <si>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</si>
  <si>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</si>
  <si>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</si>
  <si>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</si>
  <si>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</si>
  <si>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</si>
  <si>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</si>
  <si>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</si>
  <si>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</si>
  <si>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</si>
  <si>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</si>
  <si>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</si>
  <si>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</si>
  <si>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</si>
  <si>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</si>
  <si>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</si>
  <si>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</si>
  <si>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</si>
  <si>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</si>
  <si>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</si>
  <si>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</si>
  <si>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</si>
  <si>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</si>
  <si>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</si>
  <si>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</si>
  <si>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</si>
  <si>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</si>
  <si>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</si>
  <si>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</si>
  <si>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</si>
  <si>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</si>
  <si>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</si>
  <si>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</si>
  <si>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</si>
  <si>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</si>
  <si>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</si>
  <si>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</si>
  <si>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</si>
  <si>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</si>
  <si>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</si>
  <si>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</si>
  <si>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</si>
  <si>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</si>
  <si>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</si>
  <si>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</si>
  <si>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</si>
  <si>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</si>
  <si>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</si>
  <si>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</si>
  <si>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</si>
  <si>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</si>
  <si>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</si>
  <si>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</si>
  <si>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</si>
  <si>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</si>
  <si>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</si>
  <si>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</si>
  <si>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</si>
  <si>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</si>
  <si>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</si>
  <si>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</si>
  <si>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</si>
  <si>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</si>
  <si>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</si>
  <si>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</si>
  <si>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</si>
  <si>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</si>
  <si>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</si>
  <si>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</si>
  <si>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</si>
  <si>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</si>
  <si>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</si>
  <si>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</si>
  <si>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</si>
  <si>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</si>
  <si>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</si>
  <si>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</si>
  <si>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</si>
  <si>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</si>
  <si>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</si>
  <si>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</si>
  <si>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</si>
  <si>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</si>
  <si>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</si>
  <si>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</si>
  <si>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</si>
  <si>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</si>
  <si>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</si>
  <si>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</si>
  <si>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</si>
  <si>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</si>
  <si>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</si>
  <si>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</si>
  <si>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</si>
  <si>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</si>
  <si>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</si>
  <si>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</si>
  <si>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</si>
  <si>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</si>
  <si>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</si>
  <si>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</si>
  <si>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</si>
  <si>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</si>
  <si>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</si>
  <si>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</si>
  <si>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</si>
  <si>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</si>
  <si>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</si>
  <si>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</si>
  <si>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</si>
  <si>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</si>
  <si>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</si>
  <si>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</si>
  <si>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</si>
  <si>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</si>
  <si>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</si>
  <si>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</si>
  <si>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</si>
  <si>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</si>
  <si>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</si>
  <si>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</si>
  <si>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</si>
  <si>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</si>
  <si>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</si>
  <si>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</si>
  <si>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</si>
  <si>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</si>
  <si>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</si>
  <si>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</si>
  <si>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</si>
  <si>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</si>
  <si>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</si>
  <si>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</si>
  <si>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</si>
  <si>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</si>
  <si>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</si>
  <si>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</si>
  <si>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</si>
  <si>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</si>
  <si>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</si>
  <si>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</si>
  <si>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</si>
  <si>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</si>
  <si>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</si>
  <si>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</si>
  <si>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</si>
  <si>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</si>
  <si>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</si>
  <si>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</si>
  <si>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</si>
  <si>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</si>
  <si>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</si>
  <si>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</si>
  <si>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</si>
  <si>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</si>
  <si>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</si>
  <si>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</si>
  <si>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</si>
  <si>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</si>
  <si>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</si>
  <si>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</si>
  <si>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</si>
  <si>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</si>
  <si>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</si>
  <si>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</si>
  <si>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</si>
  <si>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</si>
  <si>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</si>
  <si>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</si>
  <si>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</si>
  <si>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</si>
  <si>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</si>
  <si>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</si>
  <si>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</si>
  <si>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</si>
  <si>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</si>
  <si>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</si>
  <si>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</si>
  <si>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</si>
  <si>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</si>
  <si>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</si>
  <si>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</si>
  <si>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</si>
  <si>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</si>
  <si>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</si>
  <si>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</si>
  <si>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</si>
  <si>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</si>
  <si>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</si>
  <si>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</si>
  <si>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</si>
  <si>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</si>
  <si>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</si>
  <si>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</si>
  <si>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</si>
  <si>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</si>
  <si>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</si>
  <si>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</si>
  <si>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</si>
  <si>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</si>
  <si>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</si>
  <si>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</si>
  <si>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</si>
  <si>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</si>
  <si>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</si>
  <si>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</si>
  <si>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</si>
  <si>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</si>
  <si>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</si>
  <si>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</si>
  <si>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</si>
  <si>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</si>
  <si>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</si>
  <si>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</si>
  <si>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</si>
  <si>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</si>
  <si>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</si>
  <si>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</si>
  <si>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</si>
  <si>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</si>
  <si>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</si>
  <si>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</si>
  <si>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</si>
  <si>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</si>
  <si>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</si>
  <si>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</si>
  <si>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</si>
  <si>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</si>
  <si>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</si>
  <si>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</si>
  <si>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</si>
  <si>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</si>
  <si>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</si>
  <si>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</si>
  <si>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</si>
  <si>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</si>
  <si>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</si>
  <si>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</si>
  <si>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</si>
  <si>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</si>
  <si>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</si>
  <si>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</si>
  <si>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</si>
  <si>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</si>
  <si>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</si>
  <si>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</si>
  <si>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</si>
  <si>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</si>
  <si>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</si>
  <si>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</si>
  <si>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</si>
  <si>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</si>
  <si>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</si>
  <si>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</si>
  <si>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</si>
  <si>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</si>
  <si>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</si>
  <si>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</si>
  <si>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</si>
  <si>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</si>
  <si>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</si>
  <si>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</si>
  <si>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</si>
  <si>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</si>
  <si>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</si>
  <si>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</si>
  <si>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</si>
  <si>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</si>
  <si>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</si>
  <si>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</si>
  <si>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</si>
  <si>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</si>
  <si>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</si>
  <si>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</si>
  <si>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</si>
  <si>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</si>
  <si>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</si>
  <si>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</si>
  <si>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</si>
  <si>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</si>
  <si>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</si>
  <si>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</si>
  <si>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</si>
  <si>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</si>
  <si>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</si>
  <si>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</si>
  <si>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</si>
  <si>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</si>
  <si>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</si>
  <si>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</si>
  <si>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</si>
  <si>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</si>
  <si>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</si>
  <si>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</si>
  <si>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</si>
  <si>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</si>
  <si>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</si>
  <si>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</si>
  <si>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</si>
  <si>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</si>
  <si>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</si>
  <si>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</si>
  <si>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</si>
  <si>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</si>
  <si>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</si>
  <si>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</si>
  <si>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</si>
  <si>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</si>
  <si>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</si>
  <si>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</si>
  <si>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</si>
  <si>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</si>
  <si>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</si>
  <si>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</si>
  <si>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</si>
  <si>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</si>
  <si>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</si>
  <si>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</si>
  <si>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</si>
  <si>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</si>
  <si>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</si>
  <si>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</si>
  <si>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</si>
  <si>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</si>
  <si>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</si>
  <si>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</si>
  <si>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</si>
  <si>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</si>
  <si>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</si>
  <si>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</si>
  <si>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</si>
  <si>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</si>
  <si>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</si>
  <si>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</si>
  <si>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</si>
  <si>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</si>
  <si>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</si>
  <si>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</si>
  <si>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</si>
  <si>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</si>
  <si>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</si>
  <si>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</si>
  <si>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</si>
  <si>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</si>
  <si>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</si>
  <si>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</si>
  <si>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</si>
  <si>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</si>
  <si>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</si>
  <si>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</si>
  <si>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</si>
  <si>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</si>
  <si>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</si>
  <si>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</si>
  <si>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</si>
  <si>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</si>
  <si>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</si>
  <si>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</si>
  <si>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</si>
  <si>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</si>
  <si>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</si>
  <si>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</si>
  <si>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</si>
  <si>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</si>
  <si>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</si>
  <si>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</si>
  <si>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</si>
  <si>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</si>
  <si>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</si>
  <si>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</si>
  <si>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</si>
  <si>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</si>
  <si>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</si>
  <si>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</si>
  <si>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</si>
  <si>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</si>
  <si>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</si>
  <si>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</si>
  <si>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</si>
  <si>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</si>
  <si>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</si>
  <si>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</si>
  <si>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</si>
  <si>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</si>
  <si>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</si>
  <si>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</si>
  <si>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</si>
  <si>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</si>
  <si>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</si>
  <si>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</si>
  <si>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</si>
  <si>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</si>
  <si>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</si>
  <si>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</si>
  <si>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</si>
  <si>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</si>
  <si>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</si>
  <si>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</si>
  <si>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</si>
  <si>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</si>
  <si>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</si>
  <si>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</si>
  <si>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</si>
  <si>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</si>
  <si>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</si>
  <si>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</si>
  <si>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</si>
  <si>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</si>
  <si>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</si>
  <si>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</si>
  <si>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</si>
  <si>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</si>
  <si>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</si>
  <si>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</si>
  <si>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</si>
  <si>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</si>
  <si>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</si>
  <si>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</si>
  <si>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</si>
  <si>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</si>
  <si>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</si>
  <si>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</si>
  <si>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</si>
  <si>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</si>
  <si>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</si>
  <si>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</si>
  <si>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</si>
  <si>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</si>
  <si>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</si>
  <si>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</si>
  <si>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</si>
  <si>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</si>
  <si>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</si>
  <si>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</si>
  <si>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</si>
  <si>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</si>
  <si>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</si>
  <si>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</si>
  <si>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</si>
  <si>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</si>
  <si>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</si>
  <si>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</si>
  <si>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</si>
  <si>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</si>
  <si>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</si>
  <si>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</si>
  <si>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</si>
  <si>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</si>
  <si>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</si>
  <si>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</si>
  <si>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</si>
  <si>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</si>
  <si>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</si>
  <si>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</si>
  <si>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</si>
  <si>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</si>
  <si>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</si>
  <si>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</si>
  <si>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</si>
  <si>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</si>
  <si>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</si>
  <si>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</si>
  <si>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</si>
  <si>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</si>
  <si>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</si>
  <si>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</si>
  <si>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</si>
  <si>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</si>
  <si>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</si>
  <si>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</si>
  <si>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</si>
  <si>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</si>
  <si>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</si>
  <si>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</si>
  <si>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</si>
  <si>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</si>
  <si>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</si>
  <si>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</si>
  <si>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</si>
  <si>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</si>
  <si>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</si>
  <si>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</si>
  <si>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</si>
  <si>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</si>
  <si>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</si>
  <si>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</si>
  <si>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</si>
  <si>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</si>
  <si>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</si>
  <si>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</si>
  <si>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</si>
  <si>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</si>
  <si>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</si>
  <si>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</si>
  <si>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</si>
  <si>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</si>
  <si>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</si>
  <si>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</si>
  <si>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</si>
  <si>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</si>
  <si>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</si>
  <si>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</si>
  <si>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</si>
  <si>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</si>
  <si>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</si>
  <si>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</si>
  <si>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</si>
  <si>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</si>
  <si>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</si>
  <si>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</si>
  <si>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</si>
  <si>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</si>
  <si>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</si>
  <si>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</si>
  <si>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</si>
  <si>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</si>
  <si>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</si>
  <si>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</si>
  <si>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</si>
  <si>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</si>
  <si>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FIDEICOMISO CIUDAD INDUSTRIAL DE LEON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</si>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</sst>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5">
      <c r="A1" s="149" t="s">
        <v>829</v>
      </c>
      <c r="B1" s="150"/>
      <c r="C1" s="150"/>
      <c r="D1" s="150"/>
      <c r="E1" s="151"/>
    </row>
    <row r="2" spans="1:5" s="7" customFormat="1" ht="14.45" x14ac:dyDescent="0.3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45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ht="14.45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ht="14.45" x14ac:dyDescent="0.3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45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1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3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45" x14ac:dyDescent="0.3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45" x14ac:dyDescent="0.3">
      <c r="A3" s="156" t="s">
        <v>166</v>
      </c>
      <c r="B3" s="157"/>
      <c r="C3" s="157"/>
      <c r="D3" s="158"/>
    </row>
    <row r="4" spans="1:11" ht="14.45" x14ac:dyDescent="0.3">
      <c r="A4" s="159" t="str">
        <f>TRIMESTRE</f>
        <v>Del 1 de enero al 30 de marzo de 2019 (b)</v>
      </c>
      <c r="B4" s="160"/>
      <c r="C4" s="160"/>
      <c r="D4" s="161"/>
    </row>
    <row r="5" spans="1:11" ht="14.45" x14ac:dyDescent="0.3">
      <c r="A5" s="162" t="s">
        <v>118</v>
      </c>
      <c r="B5" s="163"/>
      <c r="C5" s="163"/>
      <c r="D5" s="164"/>
    </row>
    <row r="6" spans="1:11" ht="14.45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45" x14ac:dyDescent="0.3">
      <c r="A8" s="55" t="s">
        <v>168</v>
      </c>
      <c r="B8" s="40">
        <f>SUM(B9:B11)</f>
        <v>2277000</v>
      </c>
      <c r="C8" s="40">
        <f t="shared" ref="C8:D8" si="0">SUM(C9:C11)</f>
        <v>2181306</v>
      </c>
      <c r="D8" s="40">
        <f t="shared" si="0"/>
        <v>2181306</v>
      </c>
    </row>
    <row r="9" spans="1:11" x14ac:dyDescent="0.25">
      <c r="A9" s="53" t="s">
        <v>169</v>
      </c>
      <c r="B9" s="23">
        <v>2277000</v>
      </c>
      <c r="C9" s="23">
        <v>2181306</v>
      </c>
      <c r="D9" s="23">
        <v>2181306</v>
      </c>
    </row>
    <row r="10" spans="1:11" ht="14.45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ht="14.45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45" x14ac:dyDescent="0.3">
      <c r="A12" s="95"/>
      <c r="B12" s="12"/>
      <c r="C12" s="12"/>
      <c r="D12" s="12"/>
    </row>
    <row r="13" spans="1:11" ht="14.45" x14ac:dyDescent="0.3">
      <c r="A13" s="55" t="s">
        <v>180</v>
      </c>
      <c r="B13" s="40">
        <f>B14+B15</f>
        <v>2277000</v>
      </c>
      <c r="C13" s="40">
        <f t="shared" ref="C13:D13" si="2">C14+C15</f>
        <v>1532398</v>
      </c>
      <c r="D13" s="40">
        <f t="shared" si="2"/>
        <v>1532398</v>
      </c>
    </row>
    <row r="14" spans="1:11" x14ac:dyDescent="0.25">
      <c r="A14" s="53" t="s">
        <v>172</v>
      </c>
      <c r="B14" s="23">
        <v>2277000</v>
      </c>
      <c r="C14" s="23">
        <v>1532398</v>
      </c>
      <c r="D14" s="23">
        <v>1532398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45" x14ac:dyDescent="0.3">
      <c r="A16" s="95"/>
      <c r="B16" s="12"/>
      <c r="C16" s="12"/>
      <c r="D16" s="12"/>
    </row>
    <row r="17" spans="1:4" ht="14.45" x14ac:dyDescent="0.3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45" x14ac:dyDescent="0.3">
      <c r="A19" s="53" t="s">
        <v>176</v>
      </c>
      <c r="B19" s="119">
        <v>0</v>
      </c>
      <c r="C19" s="23">
        <v>1</v>
      </c>
      <c r="D19" s="117">
        <v>0</v>
      </c>
    </row>
    <row r="20" spans="1:4" ht="14.45" x14ac:dyDescent="0.3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648910</v>
      </c>
      <c r="D21" s="40">
        <f t="shared" si="4"/>
        <v>648908</v>
      </c>
    </row>
    <row r="22" spans="1:4" ht="14.45" x14ac:dyDescent="0.3">
      <c r="A22" s="55"/>
      <c r="B22" s="12"/>
      <c r="C22" s="12"/>
      <c r="D22" s="12"/>
    </row>
    <row r="23" spans="1:4" ht="14.45" x14ac:dyDescent="0.3">
      <c r="A23" s="55" t="s">
        <v>178</v>
      </c>
      <c r="B23" s="40">
        <f>B21-B11</f>
        <v>0</v>
      </c>
      <c r="C23" s="40">
        <f t="shared" ref="C23:D23" si="5">C21-C11</f>
        <v>648910</v>
      </c>
      <c r="D23" s="40">
        <f t="shared" si="5"/>
        <v>648908</v>
      </c>
    </row>
    <row r="24" spans="1:4" ht="14.45" x14ac:dyDescent="0.3">
      <c r="A24" s="55"/>
      <c r="B24" s="17"/>
      <c r="C24" s="17"/>
      <c r="D24" s="17"/>
    </row>
    <row r="25" spans="1:4" ht="14.45" x14ac:dyDescent="0.3">
      <c r="A25" s="120" t="s">
        <v>179</v>
      </c>
      <c r="B25" s="40">
        <f>B23-B17</f>
        <v>0</v>
      </c>
      <c r="C25" s="40">
        <f t="shared" ref="C25" si="6">C23-C17</f>
        <v>648908</v>
      </c>
      <c r="D25" s="40">
        <f>D23-D17</f>
        <v>648908</v>
      </c>
    </row>
    <row r="26" spans="1:4" ht="14.45" x14ac:dyDescent="0.3">
      <c r="A26" s="121"/>
      <c r="B26" s="13"/>
      <c r="C26" s="13"/>
      <c r="D26" s="13"/>
    </row>
    <row r="27" spans="1:4" ht="14.45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45" x14ac:dyDescent="0.3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45" x14ac:dyDescent="0.3">
      <c r="A30" s="53" t="s">
        <v>187</v>
      </c>
      <c r="B30" s="60"/>
      <c r="C30" s="60"/>
      <c r="D30" s="60"/>
    </row>
    <row r="31" spans="1:4" ht="14.45" x14ac:dyDescent="0.3">
      <c r="A31" s="53" t="s">
        <v>188</v>
      </c>
      <c r="B31" s="60"/>
      <c r="C31" s="60"/>
      <c r="D31" s="60"/>
    </row>
    <row r="32" spans="1:4" ht="14.45" x14ac:dyDescent="0.3">
      <c r="A32" s="54"/>
      <c r="B32" s="54"/>
      <c r="C32" s="54"/>
      <c r="D32" s="54"/>
    </row>
    <row r="33" spans="1:4" ht="14.45" x14ac:dyDescent="0.3">
      <c r="A33" s="55" t="s">
        <v>189</v>
      </c>
      <c r="B33" s="61">
        <f>B25+B29</f>
        <v>0</v>
      </c>
      <c r="C33" s="61">
        <f t="shared" ref="C33:D33" si="8">C25+C29</f>
        <v>648908</v>
      </c>
      <c r="D33" s="61">
        <f t="shared" si="8"/>
        <v>648908</v>
      </c>
    </row>
    <row r="34" spans="1:4" ht="14.45" x14ac:dyDescent="0.3">
      <c r="A34" s="58"/>
      <c r="B34" s="58"/>
      <c r="C34" s="58"/>
      <c r="D34" s="58"/>
    </row>
    <row r="35" spans="1:4" ht="14.45" x14ac:dyDescent="0.3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2277000</v>
      </c>
      <c r="C48" s="124">
        <f>C9</f>
        <v>2181306</v>
      </c>
      <c r="D48" s="124">
        <f t="shared" ref="D48" si="12">D9</f>
        <v>2181306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2277000</v>
      </c>
      <c r="C53" s="60">
        <f t="shared" ref="C53:D53" si="14">C14</f>
        <v>1532398</v>
      </c>
      <c r="D53" s="60">
        <f t="shared" si="14"/>
        <v>1532398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648909</v>
      </c>
      <c r="D57" s="61">
        <f t="shared" ref="D57" si="16">D48+D49-D53+D55</f>
        <v>648908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648909</v>
      </c>
      <c r="D59" s="61">
        <f t="shared" si="17"/>
        <v>648908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4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2277000</v>
      </c>
      <c r="Q2" s="18">
        <f>'Formato 4'!C8</f>
        <v>2181306</v>
      </c>
      <c r="R2" s="18">
        <f>'Formato 4'!D8</f>
        <v>2181306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2277000</v>
      </c>
      <c r="Q3" s="18">
        <f>'Formato 4'!C9</f>
        <v>2181306</v>
      </c>
      <c r="R3" s="18">
        <f>'Formato 4'!D9</f>
        <v>2181306</v>
      </c>
      <c r="S3" s="18"/>
      <c r="T3" s="18"/>
      <c r="U3" s="18"/>
      <c r="V3" s="18"/>
    </row>
    <row r="4" spans="1:25" ht="14.4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4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4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2277000</v>
      </c>
      <c r="Q6" s="18">
        <f>'Formato 4'!C13</f>
        <v>1532398</v>
      </c>
      <c r="R6" s="18">
        <f>'Formato 4'!D13</f>
        <v>1532398</v>
      </c>
      <c r="S6" s="18"/>
      <c r="T6" s="18"/>
      <c r="U6" s="18"/>
      <c r="V6" s="18"/>
      <c r="W6" s="18"/>
      <c r="X6" s="18"/>
      <c r="Y6" s="18"/>
    </row>
    <row r="7" spans="1:25" ht="14.4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2277000</v>
      </c>
      <c r="Q7" s="18">
        <f>'Formato 4'!C14</f>
        <v>1532398</v>
      </c>
      <c r="R7" s="18">
        <f>'Formato 4'!D14</f>
        <v>1532398</v>
      </c>
    </row>
    <row r="8" spans="1:25" ht="14.4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4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4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4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648910</v>
      </c>
      <c r="R12" s="18">
        <f>'Formato 4'!D21</f>
        <v>648908</v>
      </c>
    </row>
    <row r="13" spans="1:25" ht="14.4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648910</v>
      </c>
      <c r="R13" s="18">
        <f>'Formato 4'!D23</f>
        <v>648908</v>
      </c>
    </row>
    <row r="14" spans="1:25" ht="14.4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648908</v>
      </c>
      <c r="R14" s="18">
        <f>'Formato 4'!D25</f>
        <v>648908</v>
      </c>
    </row>
    <row r="15" spans="1:25" ht="14.4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4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45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45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648908</v>
      </c>
      <c r="R18">
        <f>'Formato 4'!D33</f>
        <v>648908</v>
      </c>
    </row>
    <row r="19" spans="1:18" ht="14.45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45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45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2277000</v>
      </c>
      <c r="Q26">
        <f>'Formato 4'!C48</f>
        <v>2181306</v>
      </c>
      <c r="R26">
        <f>'Formato 4'!D48</f>
        <v>2181306</v>
      </c>
    </row>
    <row r="27" spans="1:18" ht="14.45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45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2277000</v>
      </c>
      <c r="Q30">
        <f>'Formato 4'!C53</f>
        <v>1532398</v>
      </c>
      <c r="R30">
        <f>'Formato 4'!D53</f>
        <v>1532398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45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45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45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45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45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45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28" zoomScale="85" zoomScaleNormal="85" workbookViewId="0">
      <selection activeCell="G39" sqref="G3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45" x14ac:dyDescent="0.3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45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45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ht="14.45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ht="14.45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ht="14.45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45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ht="14.45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45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45" x14ac:dyDescent="0.3">
      <c r="A34" s="53" t="s">
        <v>240</v>
      </c>
      <c r="B34" s="60"/>
      <c r="C34" s="60"/>
      <c r="D34" s="60"/>
      <c r="E34" s="60"/>
      <c r="F34" s="60"/>
      <c r="G34" s="60"/>
    </row>
    <row r="35" spans="1:8" ht="14.45" x14ac:dyDescent="0.3">
      <c r="A35" s="53" t="s">
        <v>241</v>
      </c>
      <c r="B35" s="60"/>
      <c r="C35" s="60"/>
      <c r="D35" s="60"/>
      <c r="E35" s="60"/>
      <c r="F35" s="60"/>
      <c r="G35" s="60"/>
    </row>
    <row r="36" spans="1:8" ht="14.45" x14ac:dyDescent="0.3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2277000</v>
      </c>
      <c r="C37" s="60">
        <f t="shared" ref="C37:G37" si="2">C38+C39</f>
        <v>-95693</v>
      </c>
      <c r="D37" s="60">
        <f t="shared" si="2"/>
        <v>2181307</v>
      </c>
      <c r="E37" s="60">
        <f t="shared" si="2"/>
        <v>2181307</v>
      </c>
      <c r="F37" s="60">
        <f t="shared" si="2"/>
        <v>2181307</v>
      </c>
      <c r="G37" s="60">
        <f t="shared" si="2"/>
        <v>-95693</v>
      </c>
    </row>
    <row r="38" spans="1:8" ht="14.45" x14ac:dyDescent="0.3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2277000</v>
      </c>
      <c r="C39" s="60">
        <v>-95693</v>
      </c>
      <c r="D39" s="60">
        <f>+B39+C39</f>
        <v>2181307</v>
      </c>
      <c r="E39" s="60">
        <v>2181307</v>
      </c>
      <c r="F39" s="60">
        <v>2181307</v>
      </c>
      <c r="G39" s="60">
        <f>F39-B39</f>
        <v>-95693</v>
      </c>
    </row>
    <row r="40" spans="1:8" ht="14.45" x14ac:dyDescent="0.3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2277000</v>
      </c>
      <c r="C41" s="61">
        <f t="shared" ref="C41:E41" si="3">SUM(C9,C10,C11,C12,C13,C14,C15,C16,C28,C34,C35,C37)</f>
        <v>-95693</v>
      </c>
      <c r="D41" s="61">
        <f t="shared" si="3"/>
        <v>2181307</v>
      </c>
      <c r="E41" s="61">
        <f t="shared" si="3"/>
        <v>2181307</v>
      </c>
      <c r="F41" s="61">
        <f>SUM(F9,F10,F11,F12,F13,F14,F15,F16,F28,F34,F35,F37)</f>
        <v>2181307</v>
      </c>
      <c r="G41" s="61">
        <f>SUM(G9,G10,G11,G12,G13,G14,G15,G16,G28,G34,G35,G37)</f>
        <v>-95693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ht="14.45" x14ac:dyDescent="0.3">
      <c r="A43" s="54"/>
      <c r="B43" s="54"/>
      <c r="C43" s="54"/>
      <c r="D43" s="54"/>
      <c r="E43" s="54"/>
      <c r="F43" s="54"/>
      <c r="G43" s="54"/>
    </row>
    <row r="44" spans="1:8" ht="14.45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ht="14.45" x14ac:dyDescent="0.3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ht="14.45" x14ac:dyDescent="0.3">
      <c r="A47" s="69" t="s">
        <v>250</v>
      </c>
      <c r="B47" s="60"/>
      <c r="C47" s="60"/>
      <c r="D47" s="60"/>
      <c r="E47" s="60"/>
      <c r="F47" s="60"/>
      <c r="G47" s="60"/>
    </row>
    <row r="48" spans="1:8" ht="14.45" x14ac:dyDescent="0.3">
      <c r="A48" s="69" t="s">
        <v>251</v>
      </c>
      <c r="B48" s="60"/>
      <c r="C48" s="60"/>
      <c r="D48" s="60"/>
      <c r="E48" s="60"/>
      <c r="F48" s="60"/>
      <c r="G48" s="60"/>
    </row>
    <row r="49" spans="1:7" ht="28.9" x14ac:dyDescent="0.3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ht="14.45" x14ac:dyDescent="0.3">
      <c r="A53" s="63" t="s">
        <v>256</v>
      </c>
      <c r="B53" s="60"/>
      <c r="C53" s="60"/>
      <c r="D53" s="60"/>
      <c r="E53" s="60"/>
      <c r="F53" s="60"/>
      <c r="G53" s="60"/>
    </row>
    <row r="54" spans="1:7" ht="14.45" x14ac:dyDescent="0.3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ht="14.45" x14ac:dyDescent="0.3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2277000</v>
      </c>
      <c r="C70" s="61">
        <f t="shared" ref="C70:G70" si="9">C41+C65+C67</f>
        <v>-95693</v>
      </c>
      <c r="D70" s="61">
        <f t="shared" si="9"/>
        <v>2181307</v>
      </c>
      <c r="E70" s="61">
        <f t="shared" si="9"/>
        <v>2181307</v>
      </c>
      <c r="F70" s="61">
        <f t="shared" si="9"/>
        <v>2181307</v>
      </c>
      <c r="G70" s="61">
        <f t="shared" si="9"/>
        <v>-95693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4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4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4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4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4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4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4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4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4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4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45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2277000</v>
      </c>
      <c r="Q31" s="18">
        <f>'Formato 5'!C37</f>
        <v>-95693</v>
      </c>
      <c r="R31" s="18">
        <f>'Formato 5'!D37</f>
        <v>2181307</v>
      </c>
      <c r="S31" s="18">
        <f>'Formato 5'!E37</f>
        <v>2181307</v>
      </c>
      <c r="T31" s="18">
        <f>'Formato 5'!F37</f>
        <v>2181307</v>
      </c>
      <c r="U31" s="18">
        <f>'Formato 5'!G37</f>
        <v>-95693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2277000</v>
      </c>
      <c r="Q33" s="18">
        <f>'Formato 5'!C39</f>
        <v>-95693</v>
      </c>
      <c r="R33" s="18">
        <f>'Formato 5'!D39</f>
        <v>2181307</v>
      </c>
      <c r="S33" s="18">
        <f>'Formato 5'!E39</f>
        <v>2181307</v>
      </c>
      <c r="T33" s="18">
        <f>'Formato 5'!F39</f>
        <v>2181307</v>
      </c>
      <c r="U33" s="18">
        <f>'Formato 5'!G39</f>
        <v>-95693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2277000</v>
      </c>
      <c r="Q34">
        <f>'Formato 5'!C41</f>
        <v>-95693</v>
      </c>
      <c r="R34">
        <f>'Formato 5'!D41</f>
        <v>2181307</v>
      </c>
      <c r="S34">
        <f>'Formato 5'!E41</f>
        <v>2181307</v>
      </c>
      <c r="T34">
        <f>'Formato 5'!F41</f>
        <v>2181307</v>
      </c>
      <c r="U34">
        <f>'Formato 5'!G41</f>
        <v>-95693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43" zoomScale="120" zoomScaleNormal="120" zoomScalePageLayoutView="90" workbookViewId="0">
      <selection activeCell="A157" sqref="A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45" x14ac:dyDescent="0.3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45" x14ac:dyDescent="0.3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45" x14ac:dyDescent="0.3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45" x14ac:dyDescent="0.3">
      <c r="A9" s="82" t="s">
        <v>285</v>
      </c>
      <c r="B9" s="79">
        <f>SUM(B10,B18,B28,B38,B48,B58,B62,B71,B75)</f>
        <v>2277000</v>
      </c>
      <c r="C9" s="79">
        <f t="shared" ref="C9:G9" si="0">SUM(C10,C18,C28,C38,C48,C58,C62,C71,C75)</f>
        <v>-744600</v>
      </c>
      <c r="D9" s="79">
        <f t="shared" si="0"/>
        <v>1532398</v>
      </c>
      <c r="E9" s="79">
        <f t="shared" si="0"/>
        <v>1532398</v>
      </c>
      <c r="F9" s="79">
        <f t="shared" si="0"/>
        <v>1532398</v>
      </c>
      <c r="G9" s="79">
        <f t="shared" si="0"/>
        <v>0</v>
      </c>
    </row>
    <row r="10" spans="1:7" ht="14.45" x14ac:dyDescent="0.3">
      <c r="A10" s="83" t="s">
        <v>286</v>
      </c>
      <c r="B10" s="80">
        <f>SUM(B11:B17)</f>
        <v>1030000</v>
      </c>
      <c r="C10" s="80">
        <f t="shared" ref="C10:F10" si="1">SUM(C11:C17)</f>
        <v>-373290</v>
      </c>
      <c r="D10" s="80">
        <f t="shared" si="1"/>
        <v>656709</v>
      </c>
      <c r="E10" s="80">
        <f t="shared" si="1"/>
        <v>656709</v>
      </c>
      <c r="F10" s="80">
        <f t="shared" si="1"/>
        <v>656709</v>
      </c>
      <c r="G10" s="80">
        <f>SUM(G11:G17)</f>
        <v>0</v>
      </c>
    </row>
    <row r="11" spans="1:7" x14ac:dyDescent="0.25">
      <c r="A11" s="84" t="s">
        <v>287</v>
      </c>
      <c r="B11" s="80">
        <v>388740</v>
      </c>
      <c r="C11" s="80">
        <v>-30834</v>
      </c>
      <c r="D11" s="80">
        <f>+B11+C11</f>
        <v>357906</v>
      </c>
      <c r="E11" s="80">
        <v>357906</v>
      </c>
      <c r="F11" s="80">
        <v>357906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/>
      <c r="E12" s="80"/>
      <c r="F12" s="80"/>
      <c r="G12" s="80">
        <f>D12-E12</f>
        <v>0</v>
      </c>
    </row>
    <row r="13" spans="1:7" ht="14.45" x14ac:dyDescent="0.3">
      <c r="A13" s="84" t="s">
        <v>289</v>
      </c>
      <c r="B13" s="80">
        <v>257979</v>
      </c>
      <c r="C13" s="80">
        <v>-155700</v>
      </c>
      <c r="D13" s="80">
        <f>+B13+C13</f>
        <v>102279</v>
      </c>
      <c r="E13" s="80">
        <v>102279</v>
      </c>
      <c r="F13" s="80">
        <v>102279</v>
      </c>
      <c r="G13" s="80">
        <f t="shared" ref="G13:G15" si="2">D13-E13</f>
        <v>0</v>
      </c>
    </row>
    <row r="14" spans="1:7" ht="14.45" x14ac:dyDescent="0.3">
      <c r="A14" s="84" t="s">
        <v>290</v>
      </c>
      <c r="B14" s="80">
        <v>106157</v>
      </c>
      <c r="C14" s="80">
        <v>-22047</v>
      </c>
      <c r="D14" s="80">
        <f>+B14+C14</f>
        <v>84110</v>
      </c>
      <c r="E14" s="80">
        <v>84110</v>
      </c>
      <c r="F14" s="80">
        <v>84110</v>
      </c>
      <c r="G14" s="80">
        <f t="shared" si="2"/>
        <v>0</v>
      </c>
    </row>
    <row r="15" spans="1:7" x14ac:dyDescent="0.25">
      <c r="A15" s="84" t="s">
        <v>291</v>
      </c>
      <c r="B15" s="80">
        <v>277124</v>
      </c>
      <c r="C15" s="80">
        <v>-164709</v>
      </c>
      <c r="D15" s="80">
        <f>+B15+C15-1</f>
        <v>112414</v>
      </c>
      <c r="E15" s="80">
        <v>112414</v>
      </c>
      <c r="F15" s="80">
        <v>112414</v>
      </c>
      <c r="G15" s="80">
        <f t="shared" si="2"/>
        <v>0</v>
      </c>
    </row>
    <row r="16" spans="1:7" ht="14.45" x14ac:dyDescent="0.3">
      <c r="A16" s="84" t="s">
        <v>292</v>
      </c>
      <c r="B16" s="80"/>
      <c r="C16" s="80">
        <v>0</v>
      </c>
      <c r="D16" s="80"/>
      <c r="E16" s="80">
        <v>0</v>
      </c>
      <c r="F16" s="80">
        <v>0</v>
      </c>
      <c r="G16" s="80"/>
    </row>
    <row r="17" spans="1:7" x14ac:dyDescent="0.25">
      <c r="A17" s="84" t="s">
        <v>293</v>
      </c>
      <c r="B17" s="80"/>
      <c r="C17" s="80">
        <v>0</v>
      </c>
      <c r="D17" s="80"/>
      <c r="E17" s="80">
        <v>0</v>
      </c>
      <c r="F17" s="80">
        <v>0</v>
      </c>
      <c r="G17" s="80"/>
    </row>
    <row r="18" spans="1:7" ht="14.45" x14ac:dyDescent="0.3">
      <c r="A18" s="83" t="s">
        <v>294</v>
      </c>
      <c r="B18" s="80">
        <f>SUM(B19:B27)</f>
        <v>170000</v>
      </c>
      <c r="C18" s="80">
        <f t="shared" ref="C18:F18" si="3">SUM(C19:C27)</f>
        <v>-94393</v>
      </c>
      <c r="D18" s="80">
        <f t="shared" si="3"/>
        <v>75606</v>
      </c>
      <c r="E18" s="80">
        <f t="shared" si="3"/>
        <v>75606</v>
      </c>
      <c r="F18" s="80">
        <f t="shared" si="3"/>
        <v>75606</v>
      </c>
      <c r="G18" s="80">
        <f>SUM(G19:G27)</f>
        <v>0</v>
      </c>
    </row>
    <row r="19" spans="1:7" x14ac:dyDescent="0.25">
      <c r="A19" s="84" t="s">
        <v>295</v>
      </c>
      <c r="B19" s="80">
        <v>45000</v>
      </c>
      <c r="C19" s="80">
        <v>-31096</v>
      </c>
      <c r="D19" s="80">
        <f t="shared" ref="D19:D26" si="4">+B19+C19</f>
        <v>13904</v>
      </c>
      <c r="E19" s="80">
        <v>13904</v>
      </c>
      <c r="F19" s="80">
        <v>13904</v>
      </c>
      <c r="G19" s="80">
        <f>D19-E19</f>
        <v>0</v>
      </c>
    </row>
    <row r="20" spans="1:7" ht="14.45" x14ac:dyDescent="0.3">
      <c r="A20" s="84" t="s">
        <v>296</v>
      </c>
      <c r="B20" s="80">
        <v>0</v>
      </c>
      <c r="C20" s="80">
        <v>0</v>
      </c>
      <c r="D20" s="80">
        <f t="shared" si="4"/>
        <v>0</v>
      </c>
      <c r="E20" s="80">
        <v>0</v>
      </c>
      <c r="F20" s="80">
        <f t="shared" ref="F20:F27" si="5">+E20</f>
        <v>0</v>
      </c>
      <c r="G20" s="80"/>
    </row>
    <row r="21" spans="1:7" x14ac:dyDescent="0.25">
      <c r="A21" s="84" t="s">
        <v>297</v>
      </c>
      <c r="B21" s="80">
        <v>0</v>
      </c>
      <c r="C21" s="80">
        <v>0</v>
      </c>
      <c r="D21" s="80">
        <f t="shared" si="4"/>
        <v>0</v>
      </c>
      <c r="E21" s="80">
        <v>0</v>
      </c>
      <c r="F21" s="80">
        <f t="shared" si="5"/>
        <v>0</v>
      </c>
      <c r="G21" s="80"/>
    </row>
    <row r="22" spans="1:7" x14ac:dyDescent="0.25">
      <c r="A22" s="84" t="s">
        <v>298</v>
      </c>
      <c r="B22" s="80">
        <v>2000</v>
      </c>
      <c r="C22" s="80">
        <v>-2000</v>
      </c>
      <c r="D22" s="80">
        <f t="shared" si="4"/>
        <v>0</v>
      </c>
      <c r="E22" s="80">
        <v>0</v>
      </c>
      <c r="F22" s="80">
        <f t="shared" si="5"/>
        <v>0</v>
      </c>
      <c r="G22" s="80">
        <f t="shared" ref="G22:G27" si="6">D22-E22</f>
        <v>0</v>
      </c>
    </row>
    <row r="23" spans="1:7" x14ac:dyDescent="0.25">
      <c r="A23" s="84" t="s">
        <v>299</v>
      </c>
      <c r="B23" s="80">
        <v>1000</v>
      </c>
      <c r="C23" s="80">
        <v>-1000</v>
      </c>
      <c r="D23" s="80">
        <f t="shared" si="4"/>
        <v>0</v>
      </c>
      <c r="E23" s="80">
        <v>0</v>
      </c>
      <c r="F23" s="80">
        <f t="shared" si="5"/>
        <v>0</v>
      </c>
      <c r="G23" s="80">
        <f t="shared" si="6"/>
        <v>0</v>
      </c>
    </row>
    <row r="24" spans="1:7" ht="14.45" x14ac:dyDescent="0.3">
      <c r="A24" s="84" t="s">
        <v>300</v>
      </c>
      <c r="B24" s="80">
        <v>104000</v>
      </c>
      <c r="C24" s="80">
        <v>-44000</v>
      </c>
      <c r="D24" s="80">
        <f t="shared" si="4"/>
        <v>60000</v>
      </c>
      <c r="E24" s="80">
        <v>60000</v>
      </c>
      <c r="F24" s="80">
        <v>60000</v>
      </c>
      <c r="G24" s="80">
        <f t="shared" si="6"/>
        <v>0</v>
      </c>
    </row>
    <row r="25" spans="1:7" x14ac:dyDescent="0.25">
      <c r="A25" s="84" t="s">
        <v>301</v>
      </c>
      <c r="B25" s="80">
        <v>1000</v>
      </c>
      <c r="C25" s="80">
        <v>-1000</v>
      </c>
      <c r="D25" s="80">
        <f t="shared" si="4"/>
        <v>0</v>
      </c>
      <c r="E25" s="80">
        <v>0</v>
      </c>
      <c r="F25" s="80">
        <f t="shared" si="5"/>
        <v>0</v>
      </c>
      <c r="G25" s="80">
        <f t="shared" si="6"/>
        <v>0</v>
      </c>
    </row>
    <row r="26" spans="1:7" ht="14.45" x14ac:dyDescent="0.3">
      <c r="A26" s="84" t="s">
        <v>302</v>
      </c>
      <c r="B26" s="80">
        <v>0</v>
      </c>
      <c r="C26" s="80">
        <v>0</v>
      </c>
      <c r="D26" s="80">
        <f t="shared" si="4"/>
        <v>0</v>
      </c>
      <c r="E26" s="80">
        <v>0</v>
      </c>
      <c r="F26" s="80">
        <f t="shared" si="5"/>
        <v>0</v>
      </c>
      <c r="G26" s="80"/>
    </row>
    <row r="27" spans="1:7" ht="14.45" x14ac:dyDescent="0.3">
      <c r="A27" s="84" t="s">
        <v>303</v>
      </c>
      <c r="B27" s="80">
        <v>17000</v>
      </c>
      <c r="C27" s="80">
        <v>-15297</v>
      </c>
      <c r="D27" s="80">
        <f>+B27+C27-1</f>
        <v>1702</v>
      </c>
      <c r="E27" s="80">
        <v>1702</v>
      </c>
      <c r="F27" s="80">
        <f t="shared" si="5"/>
        <v>1702</v>
      </c>
      <c r="G27" s="80">
        <f t="shared" si="6"/>
        <v>0</v>
      </c>
    </row>
    <row r="28" spans="1:7" ht="14.45" x14ac:dyDescent="0.3">
      <c r="A28" s="83" t="s">
        <v>304</v>
      </c>
      <c r="B28" s="80">
        <f>SUM(B29:B37)</f>
        <v>1059000</v>
      </c>
      <c r="C28" s="80">
        <f t="shared" ref="C28:G28" si="7">SUM(C29:C37)</f>
        <v>-258917</v>
      </c>
      <c r="D28" s="80">
        <f t="shared" si="7"/>
        <v>800083</v>
      </c>
      <c r="E28" s="80">
        <f t="shared" si="7"/>
        <v>800083</v>
      </c>
      <c r="F28" s="80">
        <f t="shared" si="7"/>
        <v>800083</v>
      </c>
      <c r="G28" s="80">
        <f t="shared" si="7"/>
        <v>0</v>
      </c>
    </row>
    <row r="29" spans="1:7" x14ac:dyDescent="0.25">
      <c r="A29" s="84" t="s">
        <v>305</v>
      </c>
      <c r="B29" s="80">
        <v>32500</v>
      </c>
      <c r="C29" s="80">
        <v>-10717</v>
      </c>
      <c r="D29" s="80">
        <f t="shared" ref="D29:D38" si="8">+B29+C29</f>
        <v>21783</v>
      </c>
      <c r="E29" s="80">
        <v>21783</v>
      </c>
      <c r="F29" s="80">
        <v>21783</v>
      </c>
      <c r="G29" s="80">
        <f>D29-E29</f>
        <v>0</v>
      </c>
    </row>
    <row r="30" spans="1:7" ht="14.45" x14ac:dyDescent="0.3">
      <c r="A30" s="84" t="s">
        <v>306</v>
      </c>
      <c r="B30" s="80">
        <v>0</v>
      </c>
      <c r="C30" s="80">
        <v>0</v>
      </c>
      <c r="D30" s="80">
        <f t="shared" si="8"/>
        <v>0</v>
      </c>
      <c r="E30" s="80">
        <v>0</v>
      </c>
      <c r="F30" s="80">
        <v>0</v>
      </c>
      <c r="G30" s="80">
        <f t="shared" ref="G30:G37" si="9">D30-E30</f>
        <v>0</v>
      </c>
    </row>
    <row r="31" spans="1:7" x14ac:dyDescent="0.25">
      <c r="A31" s="84" t="s">
        <v>307</v>
      </c>
      <c r="B31" s="80">
        <v>577500</v>
      </c>
      <c r="C31" s="80">
        <v>-81597</v>
      </c>
      <c r="D31" s="80">
        <f t="shared" si="8"/>
        <v>495903</v>
      </c>
      <c r="E31" s="80">
        <v>495903</v>
      </c>
      <c r="F31" s="80">
        <v>495903</v>
      </c>
      <c r="G31" s="80">
        <f t="shared" si="9"/>
        <v>0</v>
      </c>
    </row>
    <row r="32" spans="1:7" ht="14.45" x14ac:dyDescent="0.3">
      <c r="A32" s="84" t="s">
        <v>308</v>
      </c>
      <c r="B32" s="80">
        <v>223000</v>
      </c>
      <c r="C32" s="80">
        <v>-14713</v>
      </c>
      <c r="D32" s="80">
        <f t="shared" si="8"/>
        <v>208287</v>
      </c>
      <c r="E32" s="80">
        <v>208287</v>
      </c>
      <c r="F32" s="80">
        <v>208287</v>
      </c>
      <c r="G32" s="80">
        <f t="shared" si="9"/>
        <v>0</v>
      </c>
    </row>
    <row r="33" spans="1:7" x14ac:dyDescent="0.25">
      <c r="A33" s="84" t="s">
        <v>309</v>
      </c>
      <c r="B33" s="80">
        <v>100000</v>
      </c>
      <c r="C33" s="80">
        <v>-72475</v>
      </c>
      <c r="D33" s="80">
        <f t="shared" si="8"/>
        <v>27525</v>
      </c>
      <c r="E33" s="80">
        <v>27525</v>
      </c>
      <c r="F33" s="80">
        <v>27525</v>
      </c>
      <c r="G33" s="80">
        <f t="shared" si="9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f t="shared" si="8"/>
        <v>0</v>
      </c>
      <c r="E34" s="80">
        <v>0</v>
      </c>
      <c r="F34" s="80">
        <v>0</v>
      </c>
      <c r="G34" s="80">
        <f t="shared" si="9"/>
        <v>0</v>
      </c>
    </row>
    <row r="35" spans="1:7" x14ac:dyDescent="0.25">
      <c r="A35" s="84" t="s">
        <v>311</v>
      </c>
      <c r="B35" s="80">
        <v>10000</v>
      </c>
      <c r="C35" s="80">
        <v>-8446</v>
      </c>
      <c r="D35" s="80">
        <f t="shared" si="8"/>
        <v>1554</v>
      </c>
      <c r="E35" s="80">
        <v>1554</v>
      </c>
      <c r="F35" s="80">
        <v>1554</v>
      </c>
      <c r="G35" s="80">
        <f t="shared" si="9"/>
        <v>0</v>
      </c>
    </row>
    <row r="36" spans="1:7" ht="14.45" x14ac:dyDescent="0.3">
      <c r="A36" s="84" t="s">
        <v>312</v>
      </c>
      <c r="B36" s="80">
        <v>11000</v>
      </c>
      <c r="C36" s="80">
        <v>-9050</v>
      </c>
      <c r="D36" s="80">
        <f t="shared" si="8"/>
        <v>1950</v>
      </c>
      <c r="E36" s="80">
        <v>1950</v>
      </c>
      <c r="F36" s="80">
        <v>1950</v>
      </c>
      <c r="G36" s="80">
        <f t="shared" si="9"/>
        <v>0</v>
      </c>
    </row>
    <row r="37" spans="1:7" ht="14.45" x14ac:dyDescent="0.3">
      <c r="A37" s="84" t="s">
        <v>313</v>
      </c>
      <c r="B37" s="80">
        <v>105000</v>
      </c>
      <c r="C37" s="80">
        <v>-61919</v>
      </c>
      <c r="D37" s="80">
        <f t="shared" si="8"/>
        <v>43081</v>
      </c>
      <c r="E37" s="80">
        <v>43081</v>
      </c>
      <c r="F37" s="80">
        <v>43081</v>
      </c>
      <c r="G37" s="80">
        <f t="shared" si="9"/>
        <v>0</v>
      </c>
    </row>
    <row r="38" spans="1:7" ht="14.45" x14ac:dyDescent="0.3">
      <c r="A38" s="83" t="s">
        <v>314</v>
      </c>
      <c r="B38" s="80">
        <f>SUM(B39:B47)</f>
        <v>0</v>
      </c>
      <c r="C38" s="80">
        <v>0</v>
      </c>
      <c r="D38" s="80">
        <f t="shared" si="8"/>
        <v>0</v>
      </c>
      <c r="E38" s="80">
        <v>0</v>
      </c>
      <c r="F38" s="80">
        <v>0</v>
      </c>
      <c r="G38" s="80">
        <f t="shared" ref="G38" si="10">SUM(G39:G47)</f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1">D40-E40</f>
        <v>0</v>
      </c>
    </row>
    <row r="41" spans="1:7" ht="14.45" x14ac:dyDescent="0.3">
      <c r="A41" s="84" t="s">
        <v>317</v>
      </c>
      <c r="B41" s="80"/>
      <c r="C41" s="80"/>
      <c r="D41" s="80"/>
      <c r="E41" s="80"/>
      <c r="F41" s="80"/>
      <c r="G41" s="80">
        <f t="shared" si="11"/>
        <v>0</v>
      </c>
    </row>
    <row r="42" spans="1:7" ht="14.45" x14ac:dyDescent="0.3">
      <c r="A42" s="84" t="s">
        <v>318</v>
      </c>
      <c r="B42" s="80"/>
      <c r="C42" s="80"/>
      <c r="D42" s="80"/>
      <c r="E42" s="80"/>
      <c r="F42" s="80"/>
      <c r="G42" s="80">
        <f t="shared" si="11"/>
        <v>0</v>
      </c>
    </row>
    <row r="43" spans="1:7" ht="14.45" x14ac:dyDescent="0.3">
      <c r="A43" s="84" t="s">
        <v>319</v>
      </c>
      <c r="B43" s="80"/>
      <c r="C43" s="80"/>
      <c r="D43" s="80"/>
      <c r="E43" s="80"/>
      <c r="F43" s="80"/>
      <c r="G43" s="80">
        <f t="shared" si="11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1"/>
        <v>0</v>
      </c>
    </row>
    <row r="45" spans="1:7" ht="14.45" x14ac:dyDescent="0.3">
      <c r="A45" s="84" t="s">
        <v>321</v>
      </c>
      <c r="B45" s="80"/>
      <c r="C45" s="80"/>
      <c r="D45" s="80"/>
      <c r="E45" s="80"/>
      <c r="F45" s="80"/>
      <c r="G45" s="80">
        <f t="shared" si="11"/>
        <v>0</v>
      </c>
    </row>
    <row r="46" spans="1:7" ht="14.45" x14ac:dyDescent="0.3">
      <c r="A46" s="84" t="s">
        <v>322</v>
      </c>
      <c r="B46" s="80"/>
      <c r="C46" s="80"/>
      <c r="D46" s="80"/>
      <c r="E46" s="80"/>
      <c r="F46" s="80"/>
      <c r="G46" s="80">
        <f t="shared" si="11"/>
        <v>0</v>
      </c>
    </row>
    <row r="47" spans="1:7" ht="14.45" x14ac:dyDescent="0.3">
      <c r="A47" s="84" t="s">
        <v>323</v>
      </c>
      <c r="B47" s="80"/>
      <c r="C47" s="80"/>
      <c r="D47" s="80"/>
      <c r="E47" s="80"/>
      <c r="F47" s="80"/>
      <c r="G47" s="80">
        <f t="shared" si="11"/>
        <v>0</v>
      </c>
    </row>
    <row r="48" spans="1:7" ht="14.45" x14ac:dyDescent="0.3">
      <c r="A48" s="83" t="s">
        <v>324</v>
      </c>
      <c r="B48" s="80">
        <f>SUM(B49:B57)</f>
        <v>18000</v>
      </c>
      <c r="C48" s="80">
        <f t="shared" ref="C48:G48" si="12">SUM(C49:C57)</f>
        <v>-18000</v>
      </c>
      <c r="D48" s="80">
        <f t="shared" si="12"/>
        <v>0</v>
      </c>
      <c r="E48" s="80">
        <f t="shared" si="12"/>
        <v>0</v>
      </c>
      <c r="F48" s="80">
        <f t="shared" si="12"/>
        <v>0</v>
      </c>
      <c r="G48" s="80">
        <f t="shared" si="12"/>
        <v>0</v>
      </c>
    </row>
    <row r="49" spans="1:7" x14ac:dyDescent="0.25">
      <c r="A49" s="84" t="s">
        <v>325</v>
      </c>
      <c r="B49" s="80">
        <v>18000</v>
      </c>
      <c r="C49" s="80">
        <v>-18000</v>
      </c>
      <c r="D49" s="80">
        <f>+B49+C49</f>
        <v>0</v>
      </c>
      <c r="E49" s="80">
        <v>0</v>
      </c>
      <c r="F49" s="80">
        <f>+E49</f>
        <v>0</v>
      </c>
      <c r="G49" s="80">
        <f>D49-E49</f>
        <v>0</v>
      </c>
    </row>
    <row r="50" spans="1:7" ht="14.45" x14ac:dyDescent="0.3">
      <c r="A50" s="84" t="s">
        <v>326</v>
      </c>
      <c r="B50" s="80"/>
      <c r="C50" s="80"/>
      <c r="D50" s="80"/>
      <c r="E50" s="80"/>
      <c r="F50" s="80"/>
      <c r="G50" s="80">
        <f t="shared" ref="G50:G57" si="13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3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3"/>
        <v>0</v>
      </c>
    </row>
    <row r="53" spans="1:7" ht="14.45" x14ac:dyDescent="0.3">
      <c r="A53" s="84" t="s">
        <v>329</v>
      </c>
      <c r="B53" s="80"/>
      <c r="C53" s="80"/>
      <c r="D53" s="80"/>
      <c r="E53" s="80"/>
      <c r="F53" s="80"/>
      <c r="G53" s="80">
        <f t="shared" si="13"/>
        <v>0</v>
      </c>
    </row>
    <row r="54" spans="1:7" ht="14.45" x14ac:dyDescent="0.3">
      <c r="A54" s="84" t="s">
        <v>330</v>
      </c>
      <c r="B54" s="80"/>
      <c r="C54" s="80"/>
      <c r="D54" s="80"/>
      <c r="E54" s="80"/>
      <c r="F54" s="80"/>
      <c r="G54" s="80">
        <f t="shared" si="13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3"/>
        <v>0</v>
      </c>
    </row>
    <row r="56" spans="1:7" ht="14.45" x14ac:dyDescent="0.3">
      <c r="A56" s="84" t="s">
        <v>332</v>
      </c>
      <c r="B56" s="80"/>
      <c r="C56" s="80"/>
      <c r="D56" s="80"/>
      <c r="E56" s="80"/>
      <c r="F56" s="80"/>
      <c r="G56" s="80">
        <f t="shared" si="13"/>
        <v>0</v>
      </c>
    </row>
    <row r="57" spans="1:7" ht="14.45" x14ac:dyDescent="0.3">
      <c r="A57" s="84" t="s">
        <v>333</v>
      </c>
      <c r="B57" s="80"/>
      <c r="C57" s="80"/>
      <c r="D57" s="80"/>
      <c r="E57" s="80"/>
      <c r="F57" s="80"/>
      <c r="G57" s="80">
        <f t="shared" si="13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4">SUM(C59:C61)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5">D60-E60</f>
        <v>0</v>
      </c>
    </row>
    <row r="61" spans="1:7" ht="14.45" x14ac:dyDescent="0.3">
      <c r="A61" s="84" t="s">
        <v>337</v>
      </c>
      <c r="B61" s="80"/>
      <c r="C61" s="80"/>
      <c r="D61" s="80"/>
      <c r="E61" s="80"/>
      <c r="F61" s="80"/>
      <c r="G61" s="80">
        <f t="shared" si="15"/>
        <v>0</v>
      </c>
    </row>
    <row r="62" spans="1:7" ht="14.45" x14ac:dyDescent="0.3">
      <c r="A62" s="83" t="s">
        <v>338</v>
      </c>
      <c r="B62" s="80">
        <f>SUM(B63:B67,B69:B70)</f>
        <v>0</v>
      </c>
      <c r="C62" s="80">
        <f t="shared" ref="C62:G62" si="16">SUM(C63:C67,C69:C70)</f>
        <v>0</v>
      </c>
      <c r="D62" s="80">
        <f t="shared" si="16"/>
        <v>0</v>
      </c>
      <c r="E62" s="80">
        <f t="shared" si="16"/>
        <v>0</v>
      </c>
      <c r="F62" s="80">
        <f t="shared" si="16"/>
        <v>0</v>
      </c>
      <c r="G62" s="80">
        <f t="shared" si="16"/>
        <v>0</v>
      </c>
    </row>
    <row r="63" spans="1:7" ht="14.45" x14ac:dyDescent="0.3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ht="14.45" x14ac:dyDescent="0.3">
      <c r="A64" s="84" t="s">
        <v>340</v>
      </c>
      <c r="B64" s="80"/>
      <c r="C64" s="80"/>
      <c r="D64" s="80"/>
      <c r="E64" s="80"/>
      <c r="F64" s="80"/>
      <c r="G64" s="80">
        <f t="shared" ref="G64:G70" si="17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7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7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7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7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7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7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8">SUM(C72:C74)</f>
        <v>0</v>
      </c>
      <c r="D71" s="80">
        <f t="shared" si="18"/>
        <v>0</v>
      </c>
      <c r="E71" s="80">
        <f t="shared" si="18"/>
        <v>0</v>
      </c>
      <c r="F71" s="80">
        <f t="shared" si="18"/>
        <v>0</v>
      </c>
      <c r="G71" s="80">
        <f t="shared" si="1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9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9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0">SUM(C76:C82)</f>
        <v>0</v>
      </c>
      <c r="D75" s="80">
        <f t="shared" si="20"/>
        <v>0</v>
      </c>
      <c r="E75" s="80">
        <f t="shared" si="20"/>
        <v>0</v>
      </c>
      <c r="F75" s="80">
        <f t="shared" si="20"/>
        <v>0</v>
      </c>
      <c r="G75" s="80">
        <f t="shared" si="20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1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1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1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1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1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 t="shared" si="23"/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2277000</v>
      </c>
      <c r="C159" s="79">
        <f t="shared" ref="C159:G159" si="41">C9+C84</f>
        <v>-744600</v>
      </c>
      <c r="D159" s="79">
        <f t="shared" si="41"/>
        <v>1532398</v>
      </c>
      <c r="E159" s="79">
        <f t="shared" si="41"/>
        <v>1532398</v>
      </c>
      <c r="F159" s="79">
        <f t="shared" si="41"/>
        <v>1532398</v>
      </c>
      <c r="G159" s="79">
        <f t="shared" si="41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45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2277000</v>
      </c>
      <c r="Q2" s="18">
        <f>'Formato 6 a)'!C9</f>
        <v>-744600</v>
      </c>
      <c r="R2" s="18">
        <f>'Formato 6 a)'!D9</f>
        <v>1532398</v>
      </c>
      <c r="S2" s="18">
        <f>'Formato 6 a)'!E9</f>
        <v>1532398</v>
      </c>
      <c r="T2" s="18">
        <f>'Formato 6 a)'!F9</f>
        <v>1532398</v>
      </c>
      <c r="U2" s="18">
        <f>'Formato 6 a)'!G9</f>
        <v>0</v>
      </c>
    </row>
    <row r="3" spans="1:25" ht="14.4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1030000</v>
      </c>
      <c r="Q3" s="18">
        <f>'Formato 6 a)'!C10</f>
        <v>-373290</v>
      </c>
      <c r="R3" s="18">
        <f>'Formato 6 a)'!D10</f>
        <v>656709</v>
      </c>
      <c r="S3" s="18">
        <f>'Formato 6 a)'!E10</f>
        <v>656709</v>
      </c>
      <c r="T3" s="18">
        <f>'Formato 6 a)'!F10</f>
        <v>656709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388740</v>
      </c>
      <c r="Q4" s="18">
        <f>'Formato 6 a)'!C11</f>
        <v>-30834</v>
      </c>
      <c r="R4" s="18">
        <f>'Formato 6 a)'!D11</f>
        <v>357906</v>
      </c>
      <c r="S4" s="18">
        <f>'Formato 6 a)'!E11</f>
        <v>357906</v>
      </c>
      <c r="T4" s="18">
        <f>'Formato 6 a)'!F11</f>
        <v>357906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4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257979</v>
      </c>
      <c r="Q6" s="18">
        <f>'Formato 6 a)'!C13</f>
        <v>-155700</v>
      </c>
      <c r="R6" s="18">
        <f>'Formato 6 a)'!D13</f>
        <v>102279</v>
      </c>
      <c r="S6" s="18">
        <f>'Formato 6 a)'!E13</f>
        <v>102279</v>
      </c>
      <c r="T6" s="18">
        <f>'Formato 6 a)'!F13</f>
        <v>102279</v>
      </c>
      <c r="U6" s="18">
        <f>'Formato 6 a)'!G13</f>
        <v>0</v>
      </c>
      <c r="V6" s="18"/>
    </row>
    <row r="7" spans="1:25" ht="14.4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106157</v>
      </c>
      <c r="Q7" s="18">
        <f>'Formato 6 a)'!C14</f>
        <v>-22047</v>
      </c>
      <c r="R7" s="18">
        <f>'Formato 6 a)'!D14</f>
        <v>84110</v>
      </c>
      <c r="S7" s="18">
        <f>'Formato 6 a)'!E14</f>
        <v>84110</v>
      </c>
      <c r="T7" s="18">
        <f>'Formato 6 a)'!F14</f>
        <v>84110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277124</v>
      </c>
      <c r="Q8" s="18">
        <f>'Formato 6 a)'!C15</f>
        <v>-164709</v>
      </c>
      <c r="R8" s="18">
        <f>'Formato 6 a)'!D15</f>
        <v>112414</v>
      </c>
      <c r="S8" s="18">
        <f>'Formato 6 a)'!E15</f>
        <v>112414</v>
      </c>
      <c r="T8" s="18">
        <f>'Formato 6 a)'!F15</f>
        <v>112414</v>
      </c>
      <c r="U8" s="18">
        <f>'Formato 6 a)'!G15</f>
        <v>0</v>
      </c>
    </row>
    <row r="9" spans="1:25" ht="14.4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4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170000</v>
      </c>
      <c r="Q11" s="18">
        <f>'Formato 6 a)'!C18</f>
        <v>-94393</v>
      </c>
      <c r="R11" s="18">
        <f>'Formato 6 a)'!D18</f>
        <v>75606</v>
      </c>
      <c r="S11" s="18">
        <f>'Formato 6 a)'!E18</f>
        <v>75606</v>
      </c>
      <c r="T11" s="18">
        <f>'Formato 6 a)'!F18</f>
        <v>75606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-31096</v>
      </c>
      <c r="R12" s="18">
        <f>'Formato 6 a)'!D19</f>
        <v>13904</v>
      </c>
      <c r="S12" s="18">
        <f>'Formato 6 a)'!E19</f>
        <v>13904</v>
      </c>
      <c r="T12" s="18">
        <f>'Formato 6 a)'!F19</f>
        <v>13904</v>
      </c>
      <c r="U12" s="18">
        <f>'Formato 6 a)'!G19</f>
        <v>0</v>
      </c>
    </row>
    <row r="13" spans="1:25" ht="14.4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-2000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-1000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45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104000</v>
      </c>
      <c r="Q17" s="18">
        <f>'Formato 6 a)'!C24</f>
        <v>-44000</v>
      </c>
      <c r="R17" s="18">
        <f>'Formato 6 a)'!D24</f>
        <v>60000</v>
      </c>
      <c r="S17" s="18">
        <f>'Formato 6 a)'!E24</f>
        <v>60000</v>
      </c>
      <c r="T17" s="18">
        <f>'Formato 6 a)'!F24</f>
        <v>60000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-1000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45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45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-15297</v>
      </c>
      <c r="R20" s="18">
        <f>'Formato 6 a)'!D27</f>
        <v>1702</v>
      </c>
      <c r="S20" s="18">
        <f>'Formato 6 a)'!E27</f>
        <v>1702</v>
      </c>
      <c r="T20" s="18">
        <f>'Formato 6 a)'!F27</f>
        <v>1702</v>
      </c>
      <c r="U20" s="18">
        <f>'Formato 6 a)'!G27</f>
        <v>0</v>
      </c>
    </row>
    <row r="21" spans="1:21" ht="14.45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1059000</v>
      </c>
      <c r="Q21" s="18">
        <f>'Formato 6 a)'!C28</f>
        <v>-258917</v>
      </c>
      <c r="R21" s="18">
        <f>'Formato 6 a)'!D28</f>
        <v>800083</v>
      </c>
      <c r="S21" s="18">
        <f>'Formato 6 a)'!E28</f>
        <v>800083</v>
      </c>
      <c r="T21" s="18">
        <f>'Formato 6 a)'!F28</f>
        <v>800083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32500</v>
      </c>
      <c r="Q22" s="18">
        <f>'Formato 6 a)'!C29</f>
        <v>-10717</v>
      </c>
      <c r="R22" s="18">
        <f>'Formato 6 a)'!D29</f>
        <v>21783</v>
      </c>
      <c r="S22" s="18">
        <f>'Formato 6 a)'!E29</f>
        <v>21783</v>
      </c>
      <c r="T22" s="18">
        <f>'Formato 6 a)'!F29</f>
        <v>21783</v>
      </c>
      <c r="U22" s="18">
        <f>'Formato 6 a)'!G29</f>
        <v>0</v>
      </c>
    </row>
    <row r="23" spans="1:21" ht="14.45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577500</v>
      </c>
      <c r="Q24" s="18">
        <f>'Formato 6 a)'!C31</f>
        <v>-81597</v>
      </c>
      <c r="R24" s="18">
        <f>'Formato 6 a)'!D31</f>
        <v>495903</v>
      </c>
      <c r="S24" s="18">
        <f>'Formato 6 a)'!E31</f>
        <v>495903</v>
      </c>
      <c r="T24" s="18">
        <f>'Formato 6 a)'!F31</f>
        <v>495903</v>
      </c>
      <c r="U24" s="18">
        <f>'Formato 6 a)'!G31</f>
        <v>0</v>
      </c>
    </row>
    <row r="25" spans="1:21" ht="14.45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-14713</v>
      </c>
      <c r="R25" s="18">
        <f>'Formato 6 a)'!D32</f>
        <v>208287</v>
      </c>
      <c r="S25" s="18">
        <f>'Formato 6 a)'!E32</f>
        <v>208287</v>
      </c>
      <c r="T25" s="18">
        <f>'Formato 6 a)'!F32</f>
        <v>208287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-72475</v>
      </c>
      <c r="R26" s="18">
        <f>'Formato 6 a)'!D33</f>
        <v>27525</v>
      </c>
      <c r="S26" s="18">
        <f>'Formato 6 a)'!E33</f>
        <v>27525</v>
      </c>
      <c r="T26" s="18">
        <f>'Formato 6 a)'!F33</f>
        <v>27525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-8446</v>
      </c>
      <c r="R28" s="18">
        <f>'Formato 6 a)'!D35</f>
        <v>1554</v>
      </c>
      <c r="S28" s="18">
        <f>'Formato 6 a)'!E35</f>
        <v>1554</v>
      </c>
      <c r="T28" s="18">
        <f>'Formato 6 a)'!F35</f>
        <v>1554</v>
      </c>
      <c r="U28" s="18">
        <f>'Formato 6 a)'!G35</f>
        <v>0</v>
      </c>
    </row>
    <row r="29" spans="1:21" ht="14.45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-9050</v>
      </c>
      <c r="R29" s="18">
        <f>'Formato 6 a)'!D36</f>
        <v>1950</v>
      </c>
      <c r="S29" s="18">
        <f>'Formato 6 a)'!E36</f>
        <v>1950</v>
      </c>
      <c r="T29" s="18">
        <f>'Formato 6 a)'!F36</f>
        <v>1950</v>
      </c>
      <c r="U29" s="18">
        <f>'Formato 6 a)'!G36</f>
        <v>0</v>
      </c>
    </row>
    <row r="30" spans="1:21" ht="14.45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-61919</v>
      </c>
      <c r="R30" s="18">
        <f>'Formato 6 a)'!D37</f>
        <v>43081</v>
      </c>
      <c r="S30" s="18">
        <f>'Formato 6 a)'!E37</f>
        <v>43081</v>
      </c>
      <c r="T30" s="18">
        <f>'Formato 6 a)'!F37</f>
        <v>43081</v>
      </c>
      <c r="U30" s="18">
        <f>'Formato 6 a)'!G37</f>
        <v>0</v>
      </c>
    </row>
    <row r="31" spans="1:21" ht="14.45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45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45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45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45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45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45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45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18000</v>
      </c>
      <c r="Q41" s="18">
        <f>'Formato 6 a)'!C48</f>
        <v>-18000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18000</v>
      </c>
      <c r="Q42" s="18">
        <f>'Formato 6 a)'!C49</f>
        <v>-18000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45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45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45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45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45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45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45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45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45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45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45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45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45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45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45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45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45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45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45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45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45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45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45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45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45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45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45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45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45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45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45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45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45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45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45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45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45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45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45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45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45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45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45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45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45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45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45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45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45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45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45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45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45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45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2277000</v>
      </c>
      <c r="Q150">
        <f>'Formato 6 a)'!C159</f>
        <v>-744600</v>
      </c>
      <c r="R150">
        <f>'Formato 6 a)'!D159</f>
        <v>1532398</v>
      </c>
      <c r="S150">
        <f>'Formato 6 a)'!E159</f>
        <v>1532398</v>
      </c>
      <c r="T150">
        <f>'Formato 6 a)'!F159</f>
        <v>1532398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45" x14ac:dyDescent="0.3">
      <c r="A9" s="52" t="s">
        <v>440</v>
      </c>
      <c r="B9" s="59">
        <f>SUM(B10:GASTO_NE_FIN_01)</f>
        <v>2277000</v>
      </c>
      <c r="C9" s="59">
        <f>SUM(C10:GASTO_NE_FIN_02)</f>
        <v>-744602</v>
      </c>
      <c r="D9" s="59">
        <f>SUM(D10:GASTO_NE_FIN_03)</f>
        <v>1532398</v>
      </c>
      <c r="E9" s="59">
        <f>SUM(E10:GASTO_NE_FIN_04)</f>
        <v>1532398</v>
      </c>
      <c r="F9" s="59">
        <f>SUM(F10:GASTO_NE_FIN_05)</f>
        <v>1532398</v>
      </c>
      <c r="G9" s="59">
        <f>SUM(G10:GASTO_NE_FIN_06)</f>
        <v>0</v>
      </c>
    </row>
    <row r="10" spans="1:7" s="24" customFormat="1" x14ac:dyDescent="0.25">
      <c r="A10" s="144" t="s">
        <v>3305</v>
      </c>
      <c r="B10" s="60">
        <v>2277000</v>
      </c>
      <c r="C10" s="60">
        <v>-744602</v>
      </c>
      <c r="D10" s="60">
        <f>+B10+C10</f>
        <v>1532398</v>
      </c>
      <c r="E10" s="60">
        <v>1532398</v>
      </c>
      <c r="F10" s="60">
        <f>+E10</f>
        <v>1532398</v>
      </c>
      <c r="G10" s="77">
        <f>+D10-E10</f>
        <v>0</v>
      </c>
    </row>
    <row r="11" spans="1:7" s="24" customFormat="1" ht="14.45" x14ac:dyDescent="0.3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45" x14ac:dyDescent="0.3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45" x14ac:dyDescent="0.3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45" x14ac:dyDescent="0.3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45" x14ac:dyDescent="0.3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45" x14ac:dyDescent="0.3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45" x14ac:dyDescent="0.3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45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45" x14ac:dyDescent="0.3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45" x14ac:dyDescent="0.3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45" x14ac:dyDescent="0.3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45" x14ac:dyDescent="0.3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45" x14ac:dyDescent="0.3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45" x14ac:dyDescent="0.3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45" x14ac:dyDescent="0.3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45" x14ac:dyDescent="0.3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ht="14.45" x14ac:dyDescent="0.3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ht="14.45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ht="14.45" x14ac:dyDescent="0.3">
      <c r="A29" s="55" t="s">
        <v>360</v>
      </c>
      <c r="B29" s="61">
        <f>GASTO_NE_T1+GASTO_E_T1</f>
        <v>2277000</v>
      </c>
      <c r="C29" s="61">
        <f>GASTO_NE_T2+GASTO_E_T2</f>
        <v>-744602</v>
      </c>
      <c r="D29" s="61">
        <f>GASTO_NE_T3+GASTO_E_T3</f>
        <v>1532398</v>
      </c>
      <c r="E29" s="61">
        <f>GASTO_NE_T4+GASTO_E_T4</f>
        <v>1532398</v>
      </c>
      <c r="F29" s="61">
        <f>GASTO_NE_T5+GASTO_E_T5</f>
        <v>1532398</v>
      </c>
      <c r="G29" s="61">
        <f>GASTO_NE_T6+GASTO_E_T6</f>
        <v>0</v>
      </c>
    </row>
    <row r="30" spans="1:7" ht="14.45" x14ac:dyDescent="0.3">
      <c r="A30" s="58"/>
      <c r="B30" s="65"/>
      <c r="C30" s="65"/>
      <c r="D30" s="65"/>
      <c r="E30" s="65"/>
      <c r="F30" s="65"/>
      <c r="G30" s="78"/>
    </row>
    <row r="31" spans="1:7" ht="14.45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2277000</v>
      </c>
      <c r="Q2" s="18">
        <f>GASTO_NE_T2</f>
        <v>-744602</v>
      </c>
      <c r="R2" s="18">
        <f>GASTO_NE_T3</f>
        <v>1532398</v>
      </c>
      <c r="S2" s="18">
        <f>GASTO_NE_T4</f>
        <v>1532398</v>
      </c>
      <c r="T2" s="18">
        <f>GASTO_NE_T5</f>
        <v>1532398</v>
      </c>
      <c r="U2" s="18">
        <f>GASTO_NE_T6</f>
        <v>0</v>
      </c>
    </row>
    <row r="3" spans="1:25" ht="14.4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4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2277000</v>
      </c>
      <c r="Q4" s="18">
        <f>TOTAL_E_T2</f>
        <v>-744602</v>
      </c>
      <c r="R4" s="18">
        <f>TOTAL_E_T3</f>
        <v>1532398</v>
      </c>
      <c r="S4" s="18">
        <f>TOTAL_E_T4</f>
        <v>1532398</v>
      </c>
      <c r="T4" s="18">
        <f>TOTAL_E_T5</f>
        <v>1532398</v>
      </c>
      <c r="U4" s="18">
        <f>TOTAL_E_T6</f>
        <v>0</v>
      </c>
      <c r="V4" s="18"/>
    </row>
    <row r="5" spans="1:25" ht="14.45" x14ac:dyDescent="0.3">
      <c r="A5" s="3"/>
      <c r="P5" s="18"/>
      <c r="Q5" s="18"/>
      <c r="R5" s="18"/>
      <c r="S5" s="18"/>
      <c r="T5" s="18"/>
      <c r="U5" s="18"/>
      <c r="V5" s="18"/>
    </row>
    <row r="6" spans="1:25" ht="14.45" x14ac:dyDescent="0.3">
      <c r="A6" s="3"/>
      <c r="P6" s="18"/>
      <c r="Q6" s="18"/>
      <c r="R6" s="18"/>
      <c r="S6" s="18"/>
      <c r="T6" s="18"/>
      <c r="U6" s="18"/>
      <c r="V6" s="18"/>
    </row>
    <row r="7" spans="1:25" ht="14.4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45" x14ac:dyDescent="0.3">
      <c r="A8" s="3"/>
      <c r="P8" s="18"/>
      <c r="Q8" s="18"/>
      <c r="R8" s="18"/>
      <c r="S8" s="18"/>
      <c r="T8" s="18"/>
      <c r="U8" s="18"/>
    </row>
    <row r="9" spans="1:25" ht="14.45" x14ac:dyDescent="0.3">
      <c r="A9" s="3"/>
      <c r="P9" s="18"/>
      <c r="Q9" s="18"/>
      <c r="R9" s="18"/>
      <c r="S9" s="18"/>
      <c r="T9" s="18"/>
      <c r="U9" s="18"/>
    </row>
    <row r="10" spans="1:25" ht="14.45" x14ac:dyDescent="0.3">
      <c r="A10" s="3"/>
      <c r="P10" s="18"/>
      <c r="Q10" s="18"/>
      <c r="R10" s="18"/>
      <c r="S10" s="18"/>
      <c r="T10" s="18"/>
      <c r="U10" s="18"/>
    </row>
    <row r="11" spans="1:25" ht="14.45" x14ac:dyDescent="0.3">
      <c r="A11" s="3"/>
      <c r="P11" s="18"/>
      <c r="Q11" s="18"/>
      <c r="R11" s="18"/>
      <c r="S11" s="18"/>
      <c r="T11" s="18"/>
      <c r="U11" s="18"/>
    </row>
    <row r="12" spans="1:25" ht="14.45" x14ac:dyDescent="0.3">
      <c r="A12" s="3"/>
      <c r="N12" s="20"/>
      <c r="P12" s="18"/>
      <c r="Q12" s="18"/>
      <c r="R12" s="18"/>
      <c r="S12" s="18"/>
      <c r="T12" s="18"/>
      <c r="U12" s="18"/>
    </row>
    <row r="13" spans="1:25" ht="14.45" x14ac:dyDescent="0.3">
      <c r="A13" s="3"/>
      <c r="P13" s="18"/>
      <c r="Q13" s="18"/>
      <c r="R13" s="18"/>
      <c r="S13" s="18"/>
      <c r="T13" s="18"/>
      <c r="U13" s="18"/>
    </row>
    <row r="14" spans="1:25" ht="14.45" x14ac:dyDescent="0.3">
      <c r="A14" s="3"/>
      <c r="P14" s="18"/>
      <c r="Q14" s="18"/>
      <c r="R14" s="18"/>
      <c r="S14" s="18"/>
      <c r="T14" s="18"/>
      <c r="U14" s="18"/>
    </row>
    <row r="15" spans="1:25" ht="14.45" x14ac:dyDescent="0.3">
      <c r="A15" s="3"/>
      <c r="P15" s="18"/>
      <c r="Q15" s="18"/>
      <c r="R15" s="18"/>
      <c r="S15" s="18"/>
      <c r="T15" s="18"/>
      <c r="U15" s="18"/>
    </row>
    <row r="16" spans="1:25" ht="14.45" x14ac:dyDescent="0.3">
      <c r="A16" s="3"/>
      <c r="P16" s="18"/>
      <c r="Q16" s="18"/>
      <c r="R16" s="18"/>
      <c r="S16" s="18"/>
      <c r="T16" s="18"/>
      <c r="U16" s="18"/>
    </row>
    <row r="17" spans="1:21" ht="14.45" x14ac:dyDescent="0.3">
      <c r="A17" s="3"/>
      <c r="P17" s="18"/>
      <c r="Q17" s="18"/>
      <c r="R17" s="18"/>
      <c r="S17" s="18"/>
      <c r="T17" s="18"/>
      <c r="U17" s="18"/>
    </row>
    <row r="18" spans="1:21" ht="14.45" x14ac:dyDescent="0.3">
      <c r="A18" s="3"/>
      <c r="P18" s="18"/>
      <c r="Q18" s="18"/>
      <c r="R18" s="18"/>
      <c r="S18" s="18"/>
      <c r="T18" s="18"/>
      <c r="U18" s="18"/>
    </row>
    <row r="19" spans="1:21" ht="14.45" x14ac:dyDescent="0.3">
      <c r="A19" s="3"/>
      <c r="P19" s="18"/>
      <c r="Q19" s="18"/>
      <c r="R19" s="18"/>
      <c r="S19" s="18"/>
      <c r="T19" s="18"/>
      <c r="U19" s="18"/>
    </row>
    <row r="20" spans="1:21" ht="14.45" x14ac:dyDescent="0.3">
      <c r="A20" s="3"/>
      <c r="P20" s="18"/>
      <c r="Q20" s="18"/>
      <c r="R20" s="18"/>
      <c r="S20" s="18"/>
      <c r="T20" s="18"/>
      <c r="U20" s="18"/>
    </row>
    <row r="21" spans="1:21" ht="14.45" x14ac:dyDescent="0.3">
      <c r="A21" s="3"/>
      <c r="P21" s="18"/>
      <c r="Q21" s="18"/>
      <c r="R21" s="18"/>
      <c r="S21" s="18"/>
      <c r="T21" s="18"/>
      <c r="U21" s="18"/>
    </row>
    <row r="22" spans="1:21" ht="14.45" x14ac:dyDescent="0.3">
      <c r="A22" s="3"/>
      <c r="P22" s="18"/>
      <c r="Q22" s="18"/>
      <c r="R22" s="18"/>
      <c r="S22" s="18"/>
      <c r="T22" s="18"/>
      <c r="U22" s="18"/>
    </row>
    <row r="23" spans="1:21" ht="14.45" x14ac:dyDescent="0.3">
      <c r="A23" s="3"/>
      <c r="P23" s="18"/>
      <c r="Q23" s="18"/>
      <c r="R23" s="18"/>
      <c r="S23" s="18"/>
      <c r="T23" s="18"/>
      <c r="U23" s="18"/>
    </row>
    <row r="24" spans="1:21" ht="14.45" x14ac:dyDescent="0.3">
      <c r="A24" s="3"/>
      <c r="P24" s="18"/>
      <c r="Q24" s="18"/>
      <c r="R24" s="18"/>
      <c r="S24" s="18"/>
      <c r="T24" s="18"/>
      <c r="U24" s="18"/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B1" zoomScale="90" zoomScaleNormal="90" workbookViewId="0">
      <selection activeCell="E19" sqref="E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45" x14ac:dyDescent="0.3">
      <c r="A9" s="52" t="s">
        <v>363</v>
      </c>
      <c r="B9" s="70">
        <f>SUM(B10,B19,B27,B37)</f>
        <v>2277000</v>
      </c>
      <c r="C9" s="70">
        <f t="shared" ref="C9:G9" si="0">SUM(C10,C19,C27,C37)</f>
        <v>-744602</v>
      </c>
      <c r="D9" s="70">
        <f t="shared" si="0"/>
        <v>1532398</v>
      </c>
      <c r="E9" s="70">
        <f t="shared" si="0"/>
        <v>1532398</v>
      </c>
      <c r="F9" s="70">
        <f t="shared" si="0"/>
        <v>1532398</v>
      </c>
      <c r="G9" s="70">
        <f t="shared" si="0"/>
        <v>0</v>
      </c>
    </row>
    <row r="10" spans="1:7" ht="14.45" x14ac:dyDescent="0.3">
      <c r="A10" s="53" t="s">
        <v>364</v>
      </c>
      <c r="B10" s="71">
        <f>SUM(B11:B18)</f>
        <v>2277000</v>
      </c>
      <c r="C10" s="71">
        <f t="shared" ref="C10:F10" si="1">SUM(C11:C18)</f>
        <v>-744602</v>
      </c>
      <c r="D10" s="71">
        <f t="shared" si="1"/>
        <v>1532398</v>
      </c>
      <c r="E10" s="71">
        <f t="shared" si="1"/>
        <v>1532398</v>
      </c>
      <c r="F10" s="71">
        <f t="shared" si="1"/>
        <v>1532398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45" x14ac:dyDescent="0.3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45" x14ac:dyDescent="0.3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45" x14ac:dyDescent="0.3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45" x14ac:dyDescent="0.3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45" x14ac:dyDescent="0.3">
      <c r="A18" s="63" t="s">
        <v>372</v>
      </c>
      <c r="B18" s="60">
        <v>2277000</v>
      </c>
      <c r="C18" s="60">
        <v>-744602</v>
      </c>
      <c r="D18" s="60">
        <f>+B18+C18</f>
        <v>1532398</v>
      </c>
      <c r="E18" s="60">
        <v>1532398</v>
      </c>
      <c r="F18" s="60">
        <f>+E18</f>
        <v>1532398</v>
      </c>
      <c r="G18" s="77">
        <f>+D18-E18</f>
        <v>0</v>
      </c>
    </row>
    <row r="19" spans="1:7" ht="14.45" x14ac:dyDescent="0.3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45" x14ac:dyDescent="0.3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45" x14ac:dyDescent="0.3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45" x14ac:dyDescent="0.3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2277000</v>
      </c>
      <c r="C77" s="73">
        <f t="shared" ref="C77:F77" si="18">C43+C9</f>
        <v>-744602</v>
      </c>
      <c r="D77" s="73">
        <f t="shared" si="18"/>
        <v>1532398</v>
      </c>
      <c r="E77" s="73">
        <f t="shared" si="18"/>
        <v>1532398</v>
      </c>
      <c r="F77" s="73">
        <f t="shared" si="18"/>
        <v>1532398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2277000</v>
      </c>
      <c r="Q2" s="18">
        <f>'Formato 6 c)'!C9</f>
        <v>-744602</v>
      </c>
      <c r="R2" s="18">
        <f>'Formato 6 c)'!D9</f>
        <v>1532398</v>
      </c>
      <c r="S2" s="18">
        <f>'Formato 6 c)'!E9</f>
        <v>1532398</v>
      </c>
      <c r="T2" s="18">
        <f>'Formato 6 c)'!F9</f>
        <v>1532398</v>
      </c>
      <c r="U2" s="18">
        <f>'Formato 6 c)'!G9</f>
        <v>0</v>
      </c>
    </row>
    <row r="3" spans="1:25" ht="14.4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2277000</v>
      </c>
      <c r="Q3" s="18">
        <f>'Formato 6 c)'!C10</f>
        <v>-744602</v>
      </c>
      <c r="R3" s="18">
        <f>'Formato 6 c)'!D10</f>
        <v>1532398</v>
      </c>
      <c r="S3" s="18">
        <f>'Formato 6 c)'!E10</f>
        <v>1532398</v>
      </c>
      <c r="T3" s="18">
        <f>'Formato 6 c)'!F10</f>
        <v>1532398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4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4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4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4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4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2277000</v>
      </c>
      <c r="Q11" s="18">
        <f>'Formato 6 c)'!C18</f>
        <v>-744602</v>
      </c>
      <c r="R11" s="18">
        <f>'Formato 6 c)'!D18</f>
        <v>1532398</v>
      </c>
      <c r="S11" s="18">
        <f>'Formato 6 c)'!E18</f>
        <v>1532398</v>
      </c>
      <c r="T11" s="18">
        <f>'Formato 6 c)'!F18</f>
        <v>1532398</v>
      </c>
      <c r="U11" s="18">
        <f>'Formato 6 c)'!G18</f>
        <v>0</v>
      </c>
    </row>
    <row r="12" spans="1:25" ht="14.4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4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4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45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45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45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45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2277000</v>
      </c>
      <c r="Q68" s="18">
        <f>'Formato 6 c)'!C77</f>
        <v>-744602</v>
      </c>
      <c r="R68" s="18">
        <f>'Formato 6 c)'!D77</f>
        <v>1532398</v>
      </c>
      <c r="S68" s="18">
        <f>'Formato 6 c)'!E77</f>
        <v>1532398</v>
      </c>
      <c r="T68" s="18">
        <f>'Formato 6 c)'!F77</f>
        <v>1532398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45" x14ac:dyDescent="0.3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45" x14ac:dyDescent="0.3">
      <c r="C7" t="str">
        <f>CONCATENATE(ENTE_PUBLICO," (a)")</f>
        <v>FIDEICOMISO CIUDAD INDUSTRIAL DE LEON,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45" x14ac:dyDescent="0.3">
      <c r="B14" t="s">
        <v>793</v>
      </c>
      <c r="C14" s="24" t="s">
        <v>3302</v>
      </c>
    </row>
    <row r="15" spans="2:3" ht="14.45" x14ac:dyDescent="0.3">
      <c r="C15" s="24">
        <v>1</v>
      </c>
    </row>
    <row r="16" spans="2:3" ht="14.45" x14ac:dyDescent="0.3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.6" x14ac:dyDescent="0.3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45" x14ac:dyDescent="0.3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45" x14ac:dyDescent="0.3">
      <c r="D26" s="92"/>
    </row>
    <row r="29" spans="4:9" ht="14.45" x14ac:dyDescent="0.3">
      <c r="D29" t="s">
        <v>3143</v>
      </c>
      <c r="E29" t="s">
        <v>3144</v>
      </c>
    </row>
    <row r="30" spans="4:9" ht="14.45" x14ac:dyDescent="0.3">
      <c r="D30" s="140">
        <v>-1.7976931348623099E+100</v>
      </c>
      <c r="E30" s="140">
        <v>1.7976931348623099E+100</v>
      </c>
    </row>
    <row r="32" spans="4:9" ht="14.45" x14ac:dyDescent="0.3">
      <c r="D32" t="s">
        <v>3145</v>
      </c>
      <c r="E32" t="s">
        <v>3146</v>
      </c>
    </row>
    <row r="33" spans="4:5" ht="14.4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45" x14ac:dyDescent="0.3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45" x14ac:dyDescent="0.3">
      <c r="A9" s="52" t="s">
        <v>400</v>
      </c>
      <c r="B9" s="66">
        <f>SUM(B10,B11,B12,B15,B16,B19)</f>
        <v>2277000</v>
      </c>
      <c r="C9" s="66">
        <f t="shared" ref="C9:F9" si="0">SUM(C10,C11,C12,C15,C16,C19)</f>
        <v>-744602</v>
      </c>
      <c r="D9" s="66">
        <f t="shared" si="0"/>
        <v>1532398</v>
      </c>
      <c r="E9" s="66">
        <f t="shared" si="0"/>
        <v>1532398</v>
      </c>
      <c r="F9" s="66">
        <f t="shared" si="0"/>
        <v>1532398</v>
      </c>
      <c r="G9" s="66">
        <f>SUM(G10,G11,G12,G15,G16,G19)</f>
        <v>0</v>
      </c>
    </row>
    <row r="10" spans="1:7" ht="14.45" x14ac:dyDescent="0.3">
      <c r="A10" s="53" t="s">
        <v>401</v>
      </c>
      <c r="B10" s="60">
        <v>2277000</v>
      </c>
      <c r="C10" s="60">
        <v>-744602</v>
      </c>
      <c r="D10" s="60">
        <f>+B10+C10</f>
        <v>1532398</v>
      </c>
      <c r="E10" s="60">
        <v>1532398</v>
      </c>
      <c r="F10" s="60">
        <f>+E10</f>
        <v>1532398</v>
      </c>
      <c r="G10" s="77">
        <f>+D10-E10</f>
        <v>0</v>
      </c>
    </row>
    <row r="11" spans="1:7" ht="14.45" x14ac:dyDescent="0.3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45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45" x14ac:dyDescent="0.3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45" x14ac:dyDescent="0.3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45" x14ac:dyDescent="0.3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45" x14ac:dyDescent="0.3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45" x14ac:dyDescent="0.3">
      <c r="A20" s="54"/>
      <c r="B20" s="68"/>
      <c r="C20" s="68"/>
      <c r="D20" s="68"/>
      <c r="E20" s="68"/>
      <c r="F20" s="68"/>
      <c r="G20" s="68"/>
    </row>
    <row r="21" spans="1:7" s="24" customFormat="1" ht="14.45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45" x14ac:dyDescent="0.3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45" x14ac:dyDescent="0.3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45" x14ac:dyDescent="0.3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45" x14ac:dyDescent="0.3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2277000</v>
      </c>
      <c r="C33" s="66">
        <f t="shared" ref="C33:G33" si="9">C21+C9</f>
        <v>-744602</v>
      </c>
      <c r="D33" s="66">
        <f t="shared" si="9"/>
        <v>1532398</v>
      </c>
      <c r="E33" s="66">
        <f t="shared" si="9"/>
        <v>1532398</v>
      </c>
      <c r="F33" s="66">
        <f t="shared" si="9"/>
        <v>1532398</v>
      </c>
      <c r="G33" s="66">
        <f t="shared" si="9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2277000</v>
      </c>
      <c r="Q2" s="18">
        <f>'Formato 6 d)'!C9</f>
        <v>-744602</v>
      </c>
      <c r="R2" s="18">
        <f>'Formato 6 d)'!D9</f>
        <v>1532398</v>
      </c>
      <c r="S2" s="18">
        <f>'Formato 6 d)'!E9</f>
        <v>1532398</v>
      </c>
      <c r="T2" s="18">
        <f>'Formato 6 d)'!F9</f>
        <v>1532398</v>
      </c>
      <c r="U2" s="18">
        <f>'Formato 6 d)'!G9</f>
        <v>0</v>
      </c>
    </row>
    <row r="3" spans="1:25" ht="14.4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2277000</v>
      </c>
      <c r="Q3" s="18">
        <f>'Formato 6 d)'!C10</f>
        <v>-744602</v>
      </c>
      <c r="R3" s="18">
        <f>'Formato 6 d)'!D10</f>
        <v>1532398</v>
      </c>
      <c r="S3" s="18">
        <f>'Formato 6 d)'!E10</f>
        <v>1532398</v>
      </c>
      <c r="T3" s="18">
        <f>'Formato 6 d)'!F10</f>
        <v>1532398</v>
      </c>
      <c r="U3" s="18">
        <f>'Formato 6 d)'!G10</f>
        <v>0</v>
      </c>
      <c r="V3" s="18"/>
    </row>
    <row r="4" spans="1:25" ht="14.4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4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4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4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4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4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4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4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4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4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45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45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45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45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45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2277000</v>
      </c>
      <c r="Q24" s="18">
        <f>'Formato 6 d)'!C33</f>
        <v>-744602</v>
      </c>
      <c r="R24" s="18">
        <f>'Formato 6 d)'!D33</f>
        <v>1532398</v>
      </c>
      <c r="S24" s="18">
        <f>'Formato 6 d)'!E33</f>
        <v>1532398</v>
      </c>
      <c r="T24" s="18">
        <f>'Formato 6 d)'!F33</f>
        <v>1532398</v>
      </c>
      <c r="U24" s="18">
        <f>'Formato 6 d)'!G33</f>
        <v>0</v>
      </c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3">
      <c r="A1" s="171" t="s">
        <v>413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414</v>
      </c>
      <c r="B3" s="157"/>
      <c r="C3" s="157"/>
      <c r="D3" s="157"/>
      <c r="E3" s="157"/>
      <c r="F3" s="157"/>
      <c r="G3" s="158"/>
    </row>
    <row r="4" spans="1:7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45" x14ac:dyDescent="0.3">
      <c r="A9" s="53" t="s">
        <v>216</v>
      </c>
      <c r="B9" s="60"/>
      <c r="C9" s="60"/>
      <c r="D9" s="60"/>
      <c r="E9" s="60"/>
      <c r="F9" s="60"/>
      <c r="G9" s="60"/>
    </row>
    <row r="10" spans="1:7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7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7" ht="14.45" x14ac:dyDescent="0.3">
      <c r="A12" s="53" t="s">
        <v>416</v>
      </c>
      <c r="B12" s="60"/>
      <c r="C12" s="60"/>
      <c r="D12" s="60"/>
      <c r="E12" s="60"/>
      <c r="F12" s="60"/>
      <c r="G12" s="60"/>
    </row>
    <row r="13" spans="1:7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7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7" ht="14.45" x14ac:dyDescent="0.3">
      <c r="A15" s="53" t="s">
        <v>417</v>
      </c>
      <c r="B15" s="60"/>
      <c r="C15" s="60"/>
      <c r="D15" s="60"/>
      <c r="E15" s="60"/>
      <c r="F15" s="60"/>
      <c r="G15" s="60"/>
    </row>
    <row r="16" spans="1:7" ht="14.45" x14ac:dyDescent="0.3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45" x14ac:dyDescent="0.3">
      <c r="A18" s="53" t="s">
        <v>240</v>
      </c>
      <c r="B18" s="60"/>
      <c r="C18" s="60"/>
      <c r="D18" s="60"/>
      <c r="E18" s="60"/>
      <c r="F18" s="60"/>
      <c r="G18" s="60"/>
    </row>
    <row r="19" spans="1:7" ht="14.45" x14ac:dyDescent="0.3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45" x14ac:dyDescent="0.3">
      <c r="A21" s="54"/>
      <c r="B21" s="54"/>
      <c r="C21" s="54"/>
      <c r="D21" s="54"/>
      <c r="E21" s="54"/>
      <c r="F21" s="54"/>
      <c r="G21" s="54"/>
    </row>
    <row r="22" spans="1:7" ht="14.45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45" x14ac:dyDescent="0.3">
      <c r="A23" s="53" t="s">
        <v>423</v>
      </c>
      <c r="B23" s="60"/>
      <c r="C23" s="60"/>
      <c r="D23" s="60"/>
      <c r="E23" s="60"/>
      <c r="F23" s="60"/>
      <c r="G23" s="60"/>
    </row>
    <row r="24" spans="1:7" ht="14.45" x14ac:dyDescent="0.3">
      <c r="A24" s="53" t="s">
        <v>424</v>
      </c>
      <c r="B24" s="60"/>
      <c r="C24" s="60"/>
      <c r="D24" s="60"/>
      <c r="E24" s="60"/>
      <c r="F24" s="60"/>
      <c r="G24" s="60"/>
    </row>
    <row r="25" spans="1:7" ht="14.45" x14ac:dyDescent="0.3">
      <c r="A25" s="53" t="s">
        <v>425</v>
      </c>
      <c r="B25" s="60"/>
      <c r="C25" s="60"/>
      <c r="D25" s="60"/>
      <c r="E25" s="60"/>
      <c r="F25" s="60"/>
      <c r="G25" s="60"/>
    </row>
    <row r="26" spans="1:7" ht="14.45" x14ac:dyDescent="0.3">
      <c r="A26" s="56" t="s">
        <v>265</v>
      </c>
      <c r="B26" s="60"/>
      <c r="C26" s="60"/>
      <c r="D26" s="60"/>
      <c r="E26" s="60"/>
      <c r="F26" s="60"/>
      <c r="G26" s="60"/>
    </row>
    <row r="27" spans="1:7" ht="14.45" x14ac:dyDescent="0.3">
      <c r="A27" s="53" t="s">
        <v>266</v>
      </c>
      <c r="B27" s="60"/>
      <c r="C27" s="60"/>
      <c r="D27" s="60"/>
      <c r="E27" s="60"/>
      <c r="F27" s="60"/>
      <c r="G27" s="60"/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45" hidden="1" x14ac:dyDescent="0.3">
      <c r="A39" s="7"/>
      <c r="B39" s="7"/>
      <c r="C39" s="7"/>
      <c r="D39" s="7"/>
      <c r="E39" s="7"/>
      <c r="F39" s="7"/>
      <c r="G39" s="7"/>
    </row>
    <row r="40" spans="1:7" ht="14.45" hidden="1" x14ac:dyDescent="0.3">
      <c r="A40" s="7"/>
      <c r="B40" s="7"/>
      <c r="C40" s="7"/>
      <c r="D40" s="7"/>
      <c r="E40" s="7"/>
      <c r="F40" s="7"/>
      <c r="G40" s="7"/>
    </row>
    <row r="41" spans="1:7" ht="14.45" hidden="1" x14ac:dyDescent="0.3">
      <c r="A41" s="7"/>
      <c r="B41" s="7"/>
      <c r="C41" s="7"/>
      <c r="D41" s="7"/>
      <c r="E41" s="7"/>
      <c r="F41" s="7"/>
      <c r="G41" s="7"/>
    </row>
    <row r="42" spans="1:7" ht="14.45" hidden="1" x14ac:dyDescent="0.3">
      <c r="A42" s="7"/>
      <c r="B42" s="7"/>
      <c r="C42" s="7"/>
      <c r="D42" s="7"/>
      <c r="E42" s="7"/>
      <c r="F42" s="7"/>
      <c r="G42" s="7"/>
    </row>
    <row r="43" spans="1:7" ht="14.45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45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45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45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45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45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45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45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45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45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45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45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45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45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45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45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45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45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45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45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45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3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45" x14ac:dyDescent="0.3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45" x14ac:dyDescent="0.3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45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45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45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45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45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45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45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45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45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45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45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45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45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45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45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45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466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467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45" x14ac:dyDescent="0.3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45" x14ac:dyDescent="0.3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45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45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45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45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45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45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45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45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45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45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45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45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45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45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45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45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45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45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45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45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490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491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45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45" x14ac:dyDescent="0.3">
      <c r="A17" s="54"/>
      <c r="B17" s="54"/>
      <c r="C17" s="54"/>
      <c r="D17" s="54"/>
      <c r="E17" s="54"/>
      <c r="F17" s="54"/>
      <c r="G17" s="54"/>
    </row>
    <row r="18" spans="1:7" ht="14.45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45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45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45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45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45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45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45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45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45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45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45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45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45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45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45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45" x14ac:dyDescent="0.3">
      <c r="P23" s="18"/>
      <c r="Q23" s="18"/>
      <c r="R23" s="18"/>
      <c r="S23" s="18"/>
      <c r="T23" s="18"/>
      <c r="U23" s="18"/>
    </row>
    <row r="24" spans="1:21" ht="14.45" x14ac:dyDescent="0.3">
      <c r="P24" s="18"/>
      <c r="Q24" s="18"/>
      <c r="R24" s="18"/>
      <c r="S24" s="18"/>
      <c r="T24" s="18"/>
      <c r="U24" s="18"/>
    </row>
    <row r="25" spans="1:21" ht="14.45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45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45" x14ac:dyDescent="0.3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45" x14ac:dyDescent="0.3">
      <c r="A3" s="162" t="s">
        <v>496</v>
      </c>
      <c r="B3" s="163"/>
      <c r="C3" s="163"/>
      <c r="D3" s="163"/>
      <c r="E3" s="163"/>
      <c r="F3" s="164"/>
    </row>
    <row r="4" spans="1:7" ht="28.9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45" x14ac:dyDescent="0.3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45" x14ac:dyDescent="0.3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45" x14ac:dyDescent="0.3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45" x14ac:dyDescent="0.3">
      <c r="A13" s="139" t="s">
        <v>509</v>
      </c>
      <c r="B13" s="60"/>
      <c r="C13" s="60"/>
      <c r="D13" s="60"/>
      <c r="E13" s="60"/>
      <c r="F13" s="60"/>
    </row>
    <row r="14" spans="1:7" ht="14.45" x14ac:dyDescent="0.3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45" x14ac:dyDescent="0.3">
      <c r="A17" s="139" t="s">
        <v>509</v>
      </c>
      <c r="B17" s="60"/>
      <c r="C17" s="60"/>
      <c r="D17" s="60"/>
      <c r="E17" s="60"/>
      <c r="F17" s="60"/>
    </row>
    <row r="18" spans="1:6" ht="14.45" x14ac:dyDescent="0.3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45" x14ac:dyDescent="0.3">
      <c r="A22" s="64" t="s">
        <v>515</v>
      </c>
      <c r="B22" s="146"/>
      <c r="C22" s="146"/>
      <c r="D22" s="146"/>
      <c r="E22" s="146"/>
      <c r="F22" s="146"/>
    </row>
    <row r="23" spans="1:6" ht="14.45" x14ac:dyDescent="0.3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45" x14ac:dyDescent="0.3">
      <c r="A25" s="137" t="s">
        <v>518</v>
      </c>
      <c r="B25" s="147"/>
      <c r="C25" s="60"/>
      <c r="D25" s="60"/>
      <c r="E25" s="60"/>
      <c r="F25" s="60"/>
    </row>
    <row r="26" spans="1:6" ht="14.45" x14ac:dyDescent="0.3">
      <c r="A26" s="138"/>
      <c r="B26" s="54"/>
      <c r="C26" s="54"/>
      <c r="D26" s="54"/>
      <c r="E26" s="54"/>
      <c r="F26" s="54"/>
    </row>
    <row r="27" spans="1:6" ht="14.45" x14ac:dyDescent="0.3">
      <c r="A27" s="136" t="s">
        <v>519</v>
      </c>
      <c r="B27" s="54"/>
      <c r="C27" s="54"/>
      <c r="D27" s="54"/>
      <c r="E27" s="54"/>
      <c r="F27" s="54"/>
    </row>
    <row r="28" spans="1:6" ht="14.45" x14ac:dyDescent="0.3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45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45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45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45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45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45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45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45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45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45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45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45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82"/>
  <sheetViews>
    <sheetView showGridLines="0" topLeftCell="B1" zoomScale="90" zoomScaleNormal="90" workbookViewId="0">
      <selection activeCell="E70" sqref="E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45" x14ac:dyDescent="0.3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45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9" x14ac:dyDescent="0.3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45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ht="14.45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ht="14.45" x14ac:dyDescent="0.3">
      <c r="A9" s="95" t="s">
        <v>3</v>
      </c>
      <c r="B9" s="60">
        <f>SUM(B10:B16)</f>
        <v>39036373</v>
      </c>
      <c r="C9" s="60">
        <f>SUM(C10:C16)</f>
        <v>38362326</v>
      </c>
      <c r="D9" s="100" t="s">
        <v>54</v>
      </c>
      <c r="E9" s="60">
        <f>SUM(E10:E18)</f>
        <v>53852</v>
      </c>
      <c r="F9" s="60">
        <f>SUM(F10:F18)</f>
        <v>52580</v>
      </c>
    </row>
    <row r="10" spans="1:6" ht="14.45" x14ac:dyDescent="0.3">
      <c r="A10" s="96" t="s">
        <v>4</v>
      </c>
      <c r="B10" s="60">
        <v>2655</v>
      </c>
      <c r="C10" s="60">
        <v>2891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39033718</v>
      </c>
      <c r="C11" s="60">
        <v>38359435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45" x14ac:dyDescent="0.3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45" x14ac:dyDescent="0.3">
      <c r="A16" s="96" t="s">
        <v>10</v>
      </c>
      <c r="B16" s="60"/>
      <c r="C16" s="60"/>
      <c r="D16" s="101" t="s">
        <v>61</v>
      </c>
      <c r="E16" s="60">
        <v>53852</v>
      </c>
      <c r="F16" s="60">
        <v>52580</v>
      </c>
    </row>
    <row r="17" spans="1:6" ht="14.45" x14ac:dyDescent="0.3">
      <c r="A17" s="95" t="s">
        <v>11</v>
      </c>
      <c r="B17" s="60">
        <f>SUM(B18:B24)</f>
        <v>0</v>
      </c>
      <c r="C17" s="60">
        <f>SUM(C18:C24)</f>
        <v>3701</v>
      </c>
      <c r="D17" s="101" t="s">
        <v>62</v>
      </c>
      <c r="E17" s="60"/>
      <c r="F17" s="60"/>
    </row>
    <row r="18" spans="1:6" ht="14.45" x14ac:dyDescent="0.3">
      <c r="A18" s="97" t="s">
        <v>12</v>
      </c>
      <c r="B18" s="60"/>
      <c r="C18" s="60"/>
      <c r="D18" s="101" t="s">
        <v>63</v>
      </c>
      <c r="E18" s="60"/>
      <c r="F18" s="60"/>
    </row>
    <row r="19" spans="1:6" ht="14.45" x14ac:dyDescent="0.3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45" x14ac:dyDescent="0.3">
      <c r="A20" s="97" t="s">
        <v>14</v>
      </c>
      <c r="B20" s="60">
        <v>0</v>
      </c>
      <c r="C20" s="60">
        <v>3701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19173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>
        <v>19173</v>
      </c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39036373</v>
      </c>
      <c r="C47" s="61">
        <f>C9+C17+C25+C31+C38+C41</f>
        <v>38366027</v>
      </c>
      <c r="D47" s="99" t="s">
        <v>91</v>
      </c>
      <c r="E47" s="61">
        <f>E9+E19+E23+E26+E27+E31+E38+E42</f>
        <v>73025</v>
      </c>
      <c r="F47" s="61">
        <f>F9+F19+F23+F26+F27+F31+F38+F42</f>
        <v>52580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1728451</v>
      </c>
      <c r="C53" s="60">
        <v>1745305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-2949594</v>
      </c>
      <c r="C55" s="60">
        <v>-2878415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19892</v>
      </c>
      <c r="C56" s="60">
        <v>20884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73025</v>
      </c>
      <c r="F59" s="61">
        <f>F47+F57</f>
        <v>52580</v>
      </c>
    </row>
    <row r="60" spans="1:6" x14ac:dyDescent="0.25">
      <c r="A60" s="55" t="s">
        <v>50</v>
      </c>
      <c r="B60" s="61">
        <f>SUM(B50:B58)</f>
        <v>21167518</v>
      </c>
      <c r="C60" s="61">
        <f>SUM(C50:C58)</f>
        <v>21256543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60203891</v>
      </c>
      <c r="C62" s="61">
        <f>SUM(C47+C60)</f>
        <v>59622570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108282507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182196540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SUM(E69:E73)+1</f>
        <v>-48151641</v>
      </c>
      <c r="F68" s="77">
        <f>SUM(F69:F73)</f>
        <v>-48712517</v>
      </c>
    </row>
    <row r="69" spans="1:6" x14ac:dyDescent="0.25">
      <c r="A69" s="12"/>
      <c r="B69" s="54"/>
      <c r="C69" s="54"/>
      <c r="D69" s="103" t="s">
        <v>107</v>
      </c>
      <c r="E69" s="77">
        <v>560875</v>
      </c>
      <c r="F69" s="77">
        <v>1009281</v>
      </c>
    </row>
    <row r="70" spans="1:6" x14ac:dyDescent="0.25">
      <c r="A70" s="12"/>
      <c r="B70" s="54"/>
      <c r="C70" s="54"/>
      <c r="D70" s="103" t="s">
        <v>108</v>
      </c>
      <c r="E70" s="77">
        <v>-48712517</v>
      </c>
      <c r="F70" s="77">
        <v>-49721798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60130866</v>
      </c>
      <c r="F79" s="61">
        <f>F63+F68+F75</f>
        <v>59569990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60203891</v>
      </c>
      <c r="F81" s="61">
        <f>F59+F79</f>
        <v>59622570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45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45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39036373</v>
      </c>
      <c r="Q4" s="18">
        <f>'Formato 1'!C9</f>
        <v>38362326</v>
      </c>
    </row>
    <row r="5" spans="1:17" ht="14.45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2655</v>
      </c>
      <c r="Q5" s="18">
        <f>'Formato 1'!C10</f>
        <v>2891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39033718</v>
      </c>
      <c r="Q6" s="18">
        <f>'Formato 1'!C11</f>
        <v>38359435</v>
      </c>
    </row>
    <row r="7" spans="1:17" ht="14.45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45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45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45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3701</v>
      </c>
    </row>
    <row r="13" spans="1:17" ht="14.45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45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45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3701</v>
      </c>
    </row>
    <row r="16" spans="1:17" ht="14.45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45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45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45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45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39036373</v>
      </c>
      <c r="Q42" s="18">
        <f>'Formato 1'!C47</f>
        <v>38366027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1728451</v>
      </c>
      <c r="Q47">
        <f>'Formato 1'!C53</f>
        <v>1745305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-2949594</v>
      </c>
      <c r="Q49">
        <f>'Formato 1'!C55</f>
        <v>-2878415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19892</v>
      </c>
      <c r="Q50">
        <f>'Formato 1'!C56</f>
        <v>20884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21167518</v>
      </c>
      <c r="Q53">
        <f>'Formato 1'!C60</f>
        <v>21256543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60203891</v>
      </c>
      <c r="Q54">
        <f>'Formato 1'!C62</f>
        <v>59622570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53852</v>
      </c>
      <c r="Q57">
        <f>'Formato 1'!F9</f>
        <v>52580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53852</v>
      </c>
      <c r="Q64">
        <f>'Formato 1'!F16</f>
        <v>52580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19173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19173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73025</v>
      </c>
      <c r="Q95">
        <f>'Formato 1'!F47</f>
        <v>52580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73025</v>
      </c>
      <c r="Q104">
        <f>'Formato 1'!F59</f>
        <v>52580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108282507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182196540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-48151641</v>
      </c>
      <c r="Q110">
        <f>'Formato 1'!F68</f>
        <v>-48712517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560875</v>
      </c>
      <c r="Q111">
        <f>'Formato 1'!F69</f>
        <v>1009281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-48712517</v>
      </c>
      <c r="Q112">
        <f>'Formato 1'!F70</f>
        <v>-49721798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60130866</v>
      </c>
      <c r="Q119">
        <f>'Formato 1'!F79</f>
        <v>59569990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60203891</v>
      </c>
      <c r="Q120">
        <f>'Formato 1'!F81</f>
        <v>59622570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9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45" x14ac:dyDescent="0.3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45" x14ac:dyDescent="0.3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45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45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45" x14ac:dyDescent="0.3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45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45" x14ac:dyDescent="0.3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45" x14ac:dyDescent="0.3">
      <c r="A17" s="54"/>
      <c r="B17" s="12"/>
      <c r="C17" s="12"/>
      <c r="D17" s="12"/>
      <c r="E17" s="12"/>
      <c r="F17" s="12"/>
      <c r="G17" s="12"/>
      <c r="H17" s="12"/>
    </row>
    <row r="18" spans="1:8" ht="14.45" x14ac:dyDescent="0.3">
      <c r="A18" s="106" t="s">
        <v>136</v>
      </c>
      <c r="B18" s="61">
        <v>52580</v>
      </c>
      <c r="C18" s="132"/>
      <c r="D18" s="132"/>
      <c r="E18" s="132"/>
      <c r="F18" s="61">
        <v>73025</v>
      </c>
      <c r="G18" s="132"/>
      <c r="H18" s="132"/>
    </row>
    <row r="19" spans="1:8" ht="14.45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52580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73025</v>
      </c>
      <c r="G20" s="61">
        <f t="shared" si="3"/>
        <v>0</v>
      </c>
      <c r="H20" s="61">
        <f t="shared" si="3"/>
        <v>0</v>
      </c>
    </row>
    <row r="21" spans="1:8" ht="14.45" x14ac:dyDescent="0.3">
      <c r="A21" s="54"/>
      <c r="B21" s="54"/>
      <c r="C21" s="54"/>
      <c r="D21" s="54"/>
      <c r="E21" s="54"/>
      <c r="F21" s="54"/>
      <c r="G21" s="54"/>
      <c r="H21" s="54"/>
    </row>
    <row r="22" spans="1:8" ht="16.149999999999999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45" x14ac:dyDescent="0.3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45" x14ac:dyDescent="0.3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45" x14ac:dyDescent="0.3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45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45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ht="14.45" x14ac:dyDescent="0.3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ht="14.45" x14ac:dyDescent="0.3">
      <c r="A40" s="87"/>
      <c r="B40" s="5"/>
      <c r="C40" s="5"/>
      <c r="D40" s="5"/>
      <c r="E40" s="5"/>
      <c r="F40" s="5"/>
    </row>
    <row r="41" spans="1:8" ht="14.45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ht="14.45" x14ac:dyDescent="0.3">
      <c r="A45" s="19" t="s">
        <v>686</v>
      </c>
      <c r="B45" s="6"/>
      <c r="C45" s="6"/>
      <c r="D45" s="6"/>
      <c r="E45" s="6"/>
      <c r="F45" s="6"/>
    </row>
    <row r="47" spans="1:8" ht="14.45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45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45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45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45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45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52580</v>
      </c>
      <c r="Q12" s="18"/>
      <c r="R12" s="18"/>
      <c r="S12" s="18"/>
      <c r="T12" s="18">
        <f>'Formato 2'!F18</f>
        <v>73025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52580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73025</v>
      </c>
      <c r="U13" s="18">
        <f>'Formato 2'!G20</f>
        <v>0</v>
      </c>
      <c r="V13" s="18">
        <f>'Formato 2'!H20</f>
        <v>0</v>
      </c>
    </row>
    <row r="14" spans="1:22" ht="14.45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45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45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45" x14ac:dyDescent="0.3">
      <c r="A18" s="3"/>
    </row>
    <row r="19" spans="1:20" ht="14.45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16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45" x14ac:dyDescent="0.3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45" x14ac:dyDescent="0.3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45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45" x14ac:dyDescent="0.3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45" x14ac:dyDescent="0.3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45" x14ac:dyDescent="0.3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45" x14ac:dyDescent="0.3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45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45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45" x14ac:dyDescent="0.3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45" x14ac:dyDescent="0.3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45" x14ac:dyDescent="0.3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45" x14ac:dyDescent="0.3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45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45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45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4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4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2021-01-25T15:07:32Z</cp:lastPrinted>
  <dcterms:created xsi:type="dcterms:W3CDTF">2017-01-19T17:59:06Z</dcterms:created>
  <dcterms:modified xsi:type="dcterms:W3CDTF">2021-01-25T15:08:32Z</dcterms:modified>
</cp:coreProperties>
</file>